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o presupuestos ejercicio 2023\Informacion Externa 2023\Informe Junta de Gobierno\Informe Junta de Gobierno ene-dic_2022\"/>
    </mc:Choice>
  </mc:AlternateContent>
  <xr:revisionPtr revIDLastSave="0" documentId="13_ncr:1_{445264CC-D851-4166-8278-48CF7FACD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6.2.1.a (1)" sheetId="6" r:id="rId1"/>
    <sheet name="Anexo 6.2.1.a (2)" sheetId="7" r:id="rId2"/>
  </sheets>
  <definedNames>
    <definedName name="_xlnm.Print_Area" localSheetId="0">'Anexo 6.2.1.a (1)'!$B$1:$N$41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7" l="1"/>
  <c r="D42" i="7"/>
  <c r="G42" i="7" s="1"/>
  <c r="C42" i="7"/>
  <c r="B42" i="7"/>
  <c r="G41" i="7"/>
  <c r="G40" i="7"/>
  <c r="G39" i="7"/>
  <c r="F35" i="7"/>
  <c r="E35" i="7"/>
  <c r="G35" i="7" s="1"/>
  <c r="D35" i="7"/>
  <c r="H35" i="7" s="1"/>
  <c r="C35" i="7"/>
  <c r="B35" i="7"/>
  <c r="G34" i="7"/>
  <c r="F34" i="7"/>
  <c r="E34" i="7"/>
  <c r="D34" i="7"/>
  <c r="H34" i="7" s="1"/>
  <c r="C34" i="7"/>
  <c r="B34" i="7"/>
  <c r="F33" i="7"/>
  <c r="E33" i="7"/>
  <c r="G33" i="7" s="1"/>
  <c r="D33" i="7"/>
  <c r="C33" i="7"/>
  <c r="B33" i="7"/>
  <c r="F32" i="7"/>
  <c r="E32" i="7"/>
  <c r="G32" i="7" s="1"/>
  <c r="D32" i="7"/>
  <c r="H32" i="7" s="1"/>
  <c r="C32" i="7"/>
  <c r="B32" i="7"/>
  <c r="F31" i="7"/>
  <c r="G31" i="7" s="1"/>
  <c r="E31" i="7"/>
  <c r="D31" i="7"/>
  <c r="H31" i="7" s="1"/>
  <c r="C31" i="7"/>
  <c r="B31" i="7"/>
  <c r="G30" i="7"/>
  <c r="F30" i="7"/>
  <c r="F36" i="7" s="1"/>
  <c r="E30" i="7"/>
  <c r="E36" i="7" s="1"/>
  <c r="D30" i="7"/>
  <c r="D36" i="7" s="1"/>
  <c r="C30" i="7"/>
  <c r="C36" i="7" s="1"/>
  <c r="B30" i="7"/>
  <c r="B36" i="7" s="1"/>
  <c r="F25" i="7"/>
  <c r="E25" i="7"/>
  <c r="D25" i="7"/>
  <c r="C25" i="7"/>
  <c r="B25" i="7"/>
  <c r="H24" i="7"/>
  <c r="G24" i="7"/>
  <c r="H23" i="7"/>
  <c r="G23" i="7"/>
  <c r="G22" i="7"/>
  <c r="H22" i="7" s="1"/>
  <c r="G21" i="7"/>
  <c r="H21" i="7" s="1"/>
  <c r="G20" i="7"/>
  <c r="H20" i="7" s="1"/>
  <c r="G19" i="7"/>
  <c r="G25" i="7" s="1"/>
  <c r="F14" i="7"/>
  <c r="E14" i="7"/>
  <c r="D14" i="7"/>
  <c r="H14" i="7" s="1"/>
  <c r="C14" i="7"/>
  <c r="B14" i="7"/>
  <c r="H13" i="7"/>
  <c r="G13" i="7"/>
  <c r="H12" i="7"/>
  <c r="G12" i="7"/>
  <c r="H11" i="7"/>
  <c r="G11" i="7"/>
  <c r="H10" i="7"/>
  <c r="G10" i="7"/>
  <c r="H9" i="7"/>
  <c r="G9" i="7"/>
  <c r="O8" i="7"/>
  <c r="G8" i="7"/>
  <c r="G14" i="7" s="1"/>
  <c r="H25" i="7" l="1"/>
  <c r="G36" i="7"/>
  <c r="H36" i="7"/>
  <c r="H33" i="7"/>
  <c r="H8" i="7"/>
  <c r="H19" i="7"/>
  <c r="H30" i="7"/>
  <c r="G22" i="6" l="1"/>
  <c r="I21" i="6"/>
  <c r="I22" i="6" s="1"/>
  <c r="J22" i="6" s="1"/>
  <c r="K22" i="6" s="1"/>
  <c r="D22" i="6"/>
  <c r="E22" i="6"/>
  <c r="J20" i="6"/>
  <c r="K20" i="6" s="1"/>
  <c r="J16" i="6"/>
  <c r="M16" i="6" s="1"/>
  <c r="J15" i="6"/>
  <c r="N15" i="6" s="1"/>
  <c r="J17" i="6"/>
  <c r="N17" i="6" s="1"/>
  <c r="J18" i="6"/>
  <c r="D19" i="6"/>
  <c r="E19" i="6"/>
  <c r="M18" i="6"/>
  <c r="N16" i="6"/>
  <c r="H18" i="6"/>
  <c r="H17" i="6"/>
  <c r="H16" i="6"/>
  <c r="H15" i="6"/>
  <c r="D23" i="6"/>
  <c r="I19" i="6"/>
  <c r="G19" i="6"/>
  <c r="G23" i="6" s="1"/>
  <c r="C19" i="6"/>
  <c r="C23" i="6" s="1"/>
  <c r="C22" i="6"/>
  <c r="F22" i="6"/>
  <c r="F21" i="6"/>
  <c r="F20" i="6"/>
  <c r="K18" i="6"/>
  <c r="K16" i="6"/>
  <c r="J10" i="6"/>
  <c r="M10" i="6" s="1"/>
  <c r="J9" i="6"/>
  <c r="N9" i="6" s="1"/>
  <c r="D11" i="6"/>
  <c r="E11" i="6"/>
  <c r="I11" i="6"/>
  <c r="G11" i="6"/>
  <c r="H10" i="6"/>
  <c r="C11" i="6"/>
  <c r="H9" i="6"/>
  <c r="I23" i="6" l="1"/>
  <c r="L15" i="6"/>
  <c r="K15" i="6"/>
  <c r="L17" i="6"/>
  <c r="M15" i="6"/>
  <c r="M17" i="6"/>
  <c r="K17" i="6"/>
  <c r="J19" i="6"/>
  <c r="N19" i="6" s="1"/>
  <c r="L10" i="6"/>
  <c r="K9" i="6"/>
  <c r="L9" i="6"/>
  <c r="J11" i="6"/>
  <c r="M11" i="6" s="1"/>
  <c r="H11" i="6"/>
  <c r="D31" i="6"/>
  <c r="N10" i="6"/>
  <c r="K10" i="6"/>
  <c r="K11" i="6" s="1"/>
  <c r="M9" i="6"/>
  <c r="F19" i="6"/>
  <c r="L16" i="6"/>
  <c r="N18" i="6"/>
  <c r="J21" i="6"/>
  <c r="K21" i="6" s="1"/>
  <c r="E23" i="6"/>
  <c r="H19" i="6"/>
  <c r="L18" i="6"/>
  <c r="M19" i="6" l="1"/>
  <c r="J23" i="6"/>
  <c r="M23" i="6" s="1"/>
  <c r="L19" i="6"/>
  <c r="K19" i="6"/>
  <c r="N11" i="6"/>
  <c r="L11" i="6"/>
  <c r="K23" i="6"/>
  <c r="H23" i="6"/>
  <c r="F23" i="6"/>
  <c r="L23" i="6"/>
  <c r="N23" i="6" l="1"/>
</calcChain>
</file>

<file path=xl/sharedStrings.xml><?xml version="1.0" encoding="utf-8"?>
<sst xmlns="http://schemas.openxmlformats.org/spreadsheetml/2006/main" count="119" uniqueCount="86">
  <si>
    <t>Disponibilidad inicial</t>
  </si>
  <si>
    <t>(Miles de Pesos)</t>
  </si>
  <si>
    <t>INGRESOS</t>
  </si>
  <si>
    <t>Capítulo de Gasto</t>
  </si>
  <si>
    <t>Presupuesto modificado anual
(A)</t>
  </si>
  <si>
    <t>Porcentaje del total respecto del programado al periodo
(H) = F/B*100</t>
  </si>
  <si>
    <t>Porcentaje del total respecto del modificado anual
(I) = F/A*100</t>
  </si>
  <si>
    <t>Programado al periodo
(B)</t>
  </si>
  <si>
    <t>Porcentaje del programado al periodo respecto del presupuesto modificado anual
(C) = B/A*100</t>
  </si>
  <si>
    <t>Devengado no cobrado
(E)</t>
  </si>
  <si>
    <t>Total. Captado + Devengado no cobrado
(F) = D+E</t>
  </si>
  <si>
    <t>Diferencia
(G) = B-F</t>
  </si>
  <si>
    <t>GASTO</t>
  </si>
  <si>
    <t>Devengado no pagado
(E)</t>
  </si>
  <si>
    <t>Total. Ejercido + Devengado no pagado
(F) = D+E</t>
  </si>
  <si>
    <t>Fuente de Ingresos</t>
  </si>
  <si>
    <t>Porcentaje del programado al periodo respecto del presupuesto modificado anual
(C) = (B/A)*100</t>
  </si>
  <si>
    <t>Presupuesto Original Anual</t>
  </si>
  <si>
    <t>Porcentaje del total captado respecto del programado al periodo
(H) = (F/B)*100</t>
  </si>
  <si>
    <t>Porcentaje del total captado respecto del modificado anual
(I) = (F/A)*100</t>
  </si>
  <si>
    <t xml:space="preserve">(Menor) o Mayor gasto en relación con lo programado al periodo
</t>
  </si>
  <si>
    <t>Presupuesto Ejercido y Presupuesto Devengado</t>
  </si>
  <si>
    <t>Operaciones ajenas netas</t>
  </si>
  <si>
    <t>Disponibilidad final</t>
  </si>
  <si>
    <t>Enteros TESOFE</t>
  </si>
  <si>
    <t xml:space="preserve">(Menor) o Mayor capatación en relación con lo programado al periodo
</t>
  </si>
  <si>
    <t>% variación Programado y captado</t>
  </si>
  <si>
    <t>% variación Programado y ejercido</t>
  </si>
  <si>
    <t>Captado por la operación del ejercicio 
(D)</t>
  </si>
  <si>
    <t>Ejercido por la operación del ejercicio 
(D)</t>
  </si>
  <si>
    <t>Propios</t>
  </si>
  <si>
    <t>Fiscales</t>
  </si>
  <si>
    <t>total</t>
  </si>
  <si>
    <t>3000</t>
  </si>
  <si>
    <t>4000</t>
  </si>
  <si>
    <t>SubTotal</t>
  </si>
  <si>
    <t>Total</t>
  </si>
  <si>
    <t>El Colegio de la Frontera Sur</t>
  </si>
  <si>
    <r>
      <t>EXPLICACION A LAS VARIACIONES</t>
    </r>
    <r>
      <rPr>
        <sz val="11"/>
        <rFont val="Montserrat"/>
      </rPr>
      <t>:</t>
    </r>
  </si>
  <si>
    <t>Enero-Dic 2022</t>
  </si>
  <si>
    <t>Cifras al 31 de diciembre de 2022</t>
  </si>
  <si>
    <t>Cifras al 31 de  diciembre de 2022</t>
  </si>
  <si>
    <t xml:space="preserve">ECOSUR tuvo en el periodo enero – diciembre 2022 un presupuesto programado de 430,074.9 miles de pesos, distribuido en 387,360.5 miles de pesos de recursos fiscales (90.07%) y 47,714.4 miles de pesos de recursos propios (9.93%). El presupuesto de recursos fiscales programado al periodo fue ministrado en un 100.00% y en recursos propios el ingreso captado fue del 36.13% en comparación con el programado (Tabla 2). El ingreso propio corresponde a proyectos de investigación, prestación de servicios de laboratorios, cursos de capacitación, entre otros. </t>
  </si>
  <si>
    <t xml:space="preserve">El presupuesto total ejercido en gasto corriente durante el periodo enero - diciembre 2022, ascendió a 409,910.4 miles de pesos, lo que representó 95.31% del presupuesto programado al mismo periodo. El presupuesto programado de recursos fiscales para el periodo enero – diciembre fue ejercido en un 100.00%, mientras que se ejerció el 52.79% de los recursos propios programados. Lo anterior, llevó a un subejercicio presupuestal de 4.69% del presupuesto programado. </t>
  </si>
  <si>
    <t xml:space="preserve">El subejercicio se originó en recursos propios, debido a la contingencia sanitaria y a las condiciones económicas a nivel mundial,  las fuentes de financiamiento nacionales e internacionales han disminuido en sus convocatorias los recursos para el financiamiento de proyectos de investigación, en comparación con las cifras estimadas inicialmente y por ende la captación y el ejercicio de estos recursos ha sido menor en comparación con lo programado. </t>
  </si>
  <si>
    <t>Captación de Ingresos del periodo enero – diciembre 2022.</t>
  </si>
  <si>
    <t>Ejercicio presupuestal del periodo enero – diciembre 2022.</t>
  </si>
  <si>
    <t>Anexo 6.2.1.a (1)</t>
  </si>
  <si>
    <t>EJERCICIO DEL PRESUPUESTO DE EGRESOS POR CAPÍTULO DEL GASTO</t>
  </si>
  <si>
    <t>RECURSOS FISCALES</t>
  </si>
  <si>
    <t xml:space="preserve">EXPLICACIÓN DE LAS CAUSAS DE LOS SOBRE Y SUB EJERCICIOS </t>
  </si>
  <si>
    <t>(miles de pesos)</t>
  </si>
  <si>
    <t>ENERO-DICIEMBRE</t>
  </si>
  <si>
    <t>CUMPLIMIENTO %</t>
  </si>
  <si>
    <t>Se aprecia un ejercicio presupuestal de 100.00% del programado.</t>
  </si>
  <si>
    <t>CAPÍTULO DE GASTO*</t>
  </si>
  <si>
    <t>ORIGINAL</t>
  </si>
  <si>
    <t>MODIFICADO ANUAL (B)</t>
  </si>
  <si>
    <t>PROGRAMADO (C)</t>
  </si>
  <si>
    <t>EJERCIDO  (D)</t>
  </si>
  <si>
    <t>DEVENGADO (E)</t>
  </si>
  <si>
    <t>TOTAL (D+E=F)</t>
  </si>
  <si>
    <t>(F*100)/C</t>
  </si>
  <si>
    <t>ANUAL (A)</t>
  </si>
  <si>
    <t xml:space="preserve"> </t>
  </si>
  <si>
    <t>Subtotal</t>
  </si>
  <si>
    <t>RECURSOS PROPIOS</t>
  </si>
  <si>
    <t>2022 (miles de pesos)</t>
  </si>
  <si>
    <t>Se aprecia un ejercicio presupuestal de 52.79% del programado. El subejercicio que se aprecia se explica principalmente debido a que en el presupuesto programdo se incluye el presupuesto estimado a captar en recursos propios; sin embargo, debido a la contingencia sanitaria y a las condiciones económicas a nivel mundial,  las fuentes de financiamiento nacionales e internacionales han disminuido en sus convocatorias los recursos para el financiamiento de proyectos de investigación, en comparación con las cifras estimadas inicialmente y por ende la captación y el ejercicio de estos recursos ha sido menor en comparación con lo programado.</t>
  </si>
  <si>
    <t>DEVENGADO</t>
  </si>
  <si>
    <t>(E)</t>
  </si>
  <si>
    <t>CONSOLIDADO*</t>
  </si>
  <si>
    <t>El presupuesto total ejercido en gasto corriente durante el periodo ascendió a 409,910.4 miles de pesos, lo que representó 95.31% del presupuesto programado al mismo periodo. En consecuencia, se presentó un subejercicio presupuestal de 4.69%, respecto al aprobado en el periodo.</t>
  </si>
  <si>
    <t>TOTAL</t>
  </si>
  <si>
    <t>PROGRAMA PRESUPUESTARIO</t>
  </si>
  <si>
    <t>MODIFICADO</t>
  </si>
  <si>
    <t>EJERCIDO</t>
  </si>
  <si>
    <t>El programa presupuestario "E" canaliza 89.80% del presupuesto modificado para ECOSUR en el ejercicio 2022 y refleja un ejercicio de 94.78% del presupuesto programado en el periodo. Debido a la contingencia sanitaria y a las condiciones económicas a nivel mundial,  las fuentes de financiamiento nacionales e internacionales han disminuido en sus convocatorias los recursos para el financiamiento de proyectos de investigación, en comparación con las cifras estimadas inicialmente y por ende la captación y el ejercicio de estos recursos ha sido menor en comparación con lo programado.</t>
  </si>
  <si>
    <t>ANUAL (B)</t>
  </si>
  <si>
    <t>(D)</t>
  </si>
  <si>
    <t>(D*100)/C</t>
  </si>
  <si>
    <t>E003 Investigación científica, desarrollo e innovación</t>
  </si>
  <si>
    <t>O001 Actividades de apoyo a la función pública y buen gobierno</t>
  </si>
  <si>
    <t>M001 Actividades de apoyo administrativo</t>
  </si>
  <si>
    <t xml:space="preserve">*En caso de que algún capítulo de gasto no aplique, omitirlo en la tabla.   </t>
  </si>
  <si>
    <t>Anexo 6.2.1.a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</si>
</sst>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#,##0.0_ ;[Red]\-#,##0.0\ "/>
    <numFmt numFmtId="169" formatCode="#,##0_ ;[Red]\-#,##0\ 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2"/>
      <name val="Montserrat"/>
    </font>
    <font>
      <b/>
      <sz val="12"/>
      <color theme="0"/>
      <name val="Montserrat"/>
    </font>
    <font>
      <sz val="10"/>
      <color indexed="51"/>
      <name val="Montserrat"/>
    </font>
    <font>
      <b/>
      <sz val="10"/>
      <color theme="0"/>
      <name val="Montserrat"/>
    </font>
    <font>
      <b/>
      <sz val="8"/>
      <name val="Montserrat"/>
    </font>
    <font>
      <sz val="8"/>
      <name val="Montserrat"/>
    </font>
    <font>
      <sz val="7"/>
      <name val="Montserrat"/>
    </font>
    <font>
      <sz val="8"/>
      <color indexed="39"/>
      <name val="Montserrat"/>
    </font>
    <font>
      <sz val="6"/>
      <name val="Montserrat"/>
    </font>
    <font>
      <sz val="8"/>
      <color indexed="12"/>
      <name val="Montserrat"/>
    </font>
    <font>
      <sz val="9"/>
      <name val="Montserrat"/>
    </font>
    <font>
      <b/>
      <sz val="9"/>
      <name val="Montserrat"/>
    </font>
    <font>
      <b/>
      <sz val="9"/>
      <color indexed="39"/>
      <name val="Montserrat"/>
    </font>
    <font>
      <b/>
      <sz val="10"/>
      <color indexed="39"/>
      <name val="Montserrat"/>
    </font>
    <font>
      <b/>
      <sz val="10"/>
      <name val="Montserrat"/>
    </font>
    <font>
      <b/>
      <sz val="8"/>
      <color indexed="39"/>
      <name val="Montserrat"/>
    </font>
    <font>
      <u/>
      <sz val="10"/>
      <name val="Montserrat"/>
    </font>
    <font>
      <sz val="11"/>
      <name val="Montserrat"/>
    </font>
    <font>
      <b/>
      <sz val="11"/>
      <name val="Montserrat"/>
    </font>
    <font>
      <b/>
      <sz val="11"/>
      <color theme="1"/>
      <name val="Montserrat"/>
    </font>
    <font>
      <b/>
      <sz val="18"/>
      <name val="Montserrat"/>
    </font>
    <font>
      <b/>
      <sz val="12"/>
      <color theme="0"/>
      <name val="Arial"/>
      <family val="2"/>
    </font>
    <font>
      <b/>
      <sz val="11"/>
      <color theme="0"/>
      <name val="Montserrat"/>
    </font>
    <font>
      <b/>
      <sz val="9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9"/>
      <color theme="1"/>
      <name val="Candara"/>
      <family val="2"/>
    </font>
    <font>
      <b/>
      <sz val="7"/>
      <color theme="1"/>
      <name val="Montserrat"/>
    </font>
    <font>
      <sz val="11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53">
    <xf numFmtId="0" fontId="0" fillId="0" borderId="0" xfId="0"/>
    <xf numFmtId="0" fontId="3" fillId="0" borderId="0" xfId="0" applyFont="1"/>
    <xf numFmtId="0" fontId="6" fillId="0" borderId="0" xfId="0" applyFont="1"/>
    <xf numFmtId="166" fontId="8" fillId="0" borderId="0" xfId="1" applyNumberFormat="1" applyFont="1" applyBorder="1"/>
    <xf numFmtId="166" fontId="9" fillId="0" borderId="0" xfId="1" applyNumberFormat="1" applyFont="1" applyBorder="1"/>
    <xf numFmtId="0" fontId="3" fillId="0" borderId="0" xfId="0" applyFont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>
      <alignment vertical="center"/>
    </xf>
    <xf numFmtId="0" fontId="14" fillId="0" borderId="0" xfId="0" applyFont="1"/>
    <xf numFmtId="167" fontId="14" fillId="0" borderId="15" xfId="1" applyNumberFormat="1" applyFont="1" applyFill="1" applyBorder="1" applyAlignment="1">
      <alignment horizontal="center"/>
    </xf>
    <xf numFmtId="10" fontId="15" fillId="4" borderId="20" xfId="2" applyNumberFormat="1" applyFont="1" applyFill="1" applyBorder="1" applyAlignment="1">
      <alignment horizontal="center"/>
    </xf>
    <xf numFmtId="10" fontId="14" fillId="0" borderId="0" xfId="2" applyNumberFormat="1" applyFont="1" applyFill="1" applyBorder="1"/>
    <xf numFmtId="166" fontId="14" fillId="0" borderId="0" xfId="1" applyNumberFormat="1" applyFont="1" applyFill="1" applyBorder="1"/>
    <xf numFmtId="167" fontId="14" fillId="0" borderId="7" xfId="1" applyNumberFormat="1" applyFont="1" applyFill="1" applyBorder="1" applyAlignment="1">
      <alignment horizontal="center"/>
    </xf>
    <xf numFmtId="167" fontId="14" fillId="0" borderId="2" xfId="1" applyNumberFormat="1" applyFont="1" applyFill="1" applyBorder="1"/>
    <xf numFmtId="167" fontId="14" fillId="4" borderId="2" xfId="1" applyNumberFormat="1" applyFont="1" applyFill="1" applyBorder="1"/>
    <xf numFmtId="10" fontId="14" fillId="0" borderId="2" xfId="2" applyNumberFormat="1" applyFont="1" applyFill="1" applyBorder="1"/>
    <xf numFmtId="10" fontId="15" fillId="0" borderId="2" xfId="2" applyNumberFormat="1" applyFont="1" applyFill="1" applyBorder="1" applyAlignment="1">
      <alignment horizontal="center"/>
    </xf>
    <xf numFmtId="10" fontId="15" fillId="0" borderId="3" xfId="2" applyNumberFormat="1" applyFont="1" applyFill="1" applyBorder="1" applyAlignment="1">
      <alignment horizontal="center"/>
    </xf>
    <xf numFmtId="167" fontId="14" fillId="0" borderId="0" xfId="0" applyNumberFormat="1" applyFont="1" applyAlignment="1">
      <alignment vertical="center"/>
    </xf>
    <xf numFmtId="167" fontId="16" fillId="0" borderId="16" xfId="1" applyNumberFormat="1" applyFont="1" applyFill="1" applyBorder="1" applyAlignment="1">
      <alignment horizontal="center" vertical="center"/>
    </xf>
    <xf numFmtId="167" fontId="16" fillId="0" borderId="5" xfId="1" applyNumberFormat="1" applyFont="1" applyFill="1" applyBorder="1" applyAlignment="1">
      <alignment horizontal="right" vertical="center"/>
    </xf>
    <xf numFmtId="167" fontId="16" fillId="4" borderId="5" xfId="1" applyNumberFormat="1" applyFont="1" applyFill="1" applyBorder="1" applyAlignment="1">
      <alignment horizontal="right" vertical="center"/>
    </xf>
    <xf numFmtId="10" fontId="16" fillId="0" borderId="5" xfId="2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0" fontId="15" fillId="0" borderId="5" xfId="2" applyNumberFormat="1" applyFont="1" applyFill="1" applyBorder="1" applyAlignment="1">
      <alignment horizontal="center" vertical="center"/>
    </xf>
    <xf numFmtId="10" fontId="15" fillId="0" borderId="6" xfId="2" applyNumberFormat="1" applyFont="1" applyFill="1" applyBorder="1" applyAlignment="1">
      <alignment horizontal="center" vertical="center"/>
    </xf>
    <xf numFmtId="10" fontId="14" fillId="0" borderId="0" xfId="2" applyNumberFormat="1" applyFont="1" applyFill="1" applyBorder="1" applyAlignment="1">
      <alignment vertical="center"/>
    </xf>
    <xf numFmtId="167" fontId="16" fillId="0" borderId="0" xfId="1" applyNumberFormat="1" applyFont="1" applyFill="1" applyBorder="1" applyAlignment="1">
      <alignment vertical="center"/>
    </xf>
    <xf numFmtId="166" fontId="11" fillId="0" borderId="0" xfId="1" applyNumberFormat="1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9" fillId="0" borderId="0" xfId="1" applyNumberFormat="1" applyFont="1" applyBorder="1" applyAlignment="1">
      <alignment vertical="center"/>
    </xf>
    <xf numFmtId="49" fontId="14" fillId="0" borderId="7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right"/>
    </xf>
    <xf numFmtId="167" fontId="14" fillId="0" borderId="2" xfId="1" applyNumberFormat="1" applyFont="1" applyFill="1" applyBorder="1" applyAlignment="1">
      <alignment horizontal="center"/>
    </xf>
    <xf numFmtId="167" fontId="16" fillId="4" borderId="2" xfId="1" applyNumberFormat="1" applyFont="1" applyFill="1" applyBorder="1" applyAlignment="1">
      <alignment horizontal="right"/>
    </xf>
    <xf numFmtId="167" fontId="14" fillId="0" borderId="2" xfId="1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167" fontId="16" fillId="0" borderId="7" xfId="1" applyNumberFormat="1" applyFont="1" applyFill="1" applyBorder="1" applyAlignment="1">
      <alignment horizontal="center" vertical="center"/>
    </xf>
    <xf numFmtId="167" fontId="16" fillId="0" borderId="2" xfId="1" applyNumberFormat="1" applyFont="1" applyFill="1" applyBorder="1" applyAlignment="1">
      <alignment horizontal="right" vertical="center"/>
    </xf>
    <xf numFmtId="167" fontId="16" fillId="4" borderId="2" xfId="1" applyNumberFormat="1" applyFont="1" applyFill="1" applyBorder="1" applyAlignment="1">
      <alignment horizontal="right" vertical="center"/>
    </xf>
    <xf numFmtId="10" fontId="16" fillId="0" borderId="2" xfId="2" applyNumberFormat="1" applyFont="1" applyFill="1" applyBorder="1" applyAlignment="1">
      <alignment horizontal="right" vertical="center"/>
    </xf>
    <xf numFmtId="167" fontId="14" fillId="0" borderId="2" xfId="1" applyNumberFormat="1" applyFont="1" applyFill="1" applyBorder="1" applyAlignment="1">
      <alignment horizontal="right" vertical="center"/>
    </xf>
    <xf numFmtId="10" fontId="15" fillId="0" borderId="2" xfId="2" applyNumberFormat="1" applyFont="1" applyFill="1" applyBorder="1" applyAlignment="1">
      <alignment horizontal="center" vertical="center"/>
    </xf>
    <xf numFmtId="10" fontId="15" fillId="0" borderId="3" xfId="2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7" fontId="17" fillId="0" borderId="17" xfId="1" applyNumberFormat="1" applyFont="1" applyFill="1" applyBorder="1" applyAlignment="1">
      <alignment horizontal="center" vertical="center"/>
    </xf>
    <xf numFmtId="167" fontId="17" fillId="0" borderId="8" xfId="1" applyNumberFormat="1" applyFont="1" applyFill="1" applyBorder="1" applyAlignment="1">
      <alignment horizontal="right" vertical="center"/>
    </xf>
    <xf numFmtId="167" fontId="17" fillId="4" borderId="8" xfId="1" applyNumberFormat="1" applyFont="1" applyFill="1" applyBorder="1" applyAlignment="1">
      <alignment horizontal="right" vertical="center"/>
    </xf>
    <xf numFmtId="10" fontId="17" fillId="0" borderId="8" xfId="2" applyNumberFormat="1" applyFont="1" applyFill="1" applyBorder="1" applyAlignment="1">
      <alignment horizontal="right" vertical="center"/>
    </xf>
    <xf numFmtId="10" fontId="18" fillId="0" borderId="8" xfId="2" applyNumberFormat="1" applyFont="1" applyFill="1" applyBorder="1" applyAlignment="1">
      <alignment horizontal="center" vertical="center"/>
    </xf>
    <xf numFmtId="10" fontId="15" fillId="4" borderId="8" xfId="2" applyNumberFormat="1" applyFont="1" applyFill="1" applyBorder="1" applyAlignment="1">
      <alignment horizontal="center"/>
    </xf>
    <xf numFmtId="10" fontId="18" fillId="0" borderId="9" xfId="2" applyNumberFormat="1" applyFont="1" applyFill="1" applyBorder="1" applyAlignment="1">
      <alignment horizontal="center" vertical="center"/>
    </xf>
    <xf numFmtId="10" fontId="3" fillId="0" borderId="0" xfId="2" applyNumberFormat="1" applyFont="1" applyFill="1" applyBorder="1"/>
    <xf numFmtId="166" fontId="17" fillId="0" borderId="0" xfId="1" applyNumberFormat="1" applyFont="1" applyFill="1" applyBorder="1" applyAlignment="1">
      <alignment horizontal="right" vertical="center"/>
    </xf>
    <xf numFmtId="167" fontId="17" fillId="0" borderId="0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Border="1" applyAlignment="1">
      <alignment horizontal="right" vertical="center"/>
    </xf>
    <xf numFmtId="10" fontId="18" fillId="0" borderId="0" xfId="2" applyNumberFormat="1" applyFont="1" applyFill="1" applyBorder="1" applyAlignment="1">
      <alignment horizontal="center" vertical="center"/>
    </xf>
    <xf numFmtId="167" fontId="19" fillId="0" borderId="12" xfId="1" applyNumberFormat="1" applyFont="1" applyBorder="1" applyAlignment="1">
      <alignment horizontal="center" wrapText="1"/>
    </xf>
    <xf numFmtId="167" fontId="17" fillId="0" borderId="13" xfId="1" applyNumberFormat="1" applyFont="1" applyFill="1" applyBorder="1" applyAlignment="1">
      <alignment horizontal="right" vertical="center"/>
    </xf>
    <xf numFmtId="167" fontId="17" fillId="0" borderId="14" xfId="1" applyNumberFormat="1" applyFont="1" applyFill="1" applyBorder="1" applyAlignment="1">
      <alignment horizontal="right" vertical="center"/>
    </xf>
    <xf numFmtId="167" fontId="19" fillId="0" borderId="0" xfId="1" applyNumberFormat="1" applyFont="1" applyBorder="1"/>
    <xf numFmtId="166" fontId="19" fillId="0" borderId="0" xfId="1" applyNumberFormat="1" applyFont="1" applyBorder="1" applyAlignment="1">
      <alignment horizontal="right"/>
    </xf>
    <xf numFmtId="9" fontId="8" fillId="0" borderId="0" xfId="1" applyNumberFormat="1" applyFont="1" applyBorder="1"/>
    <xf numFmtId="167" fontId="19" fillId="0" borderId="0" xfId="1" applyNumberFormat="1" applyFont="1" applyBorder="1" applyAlignment="1">
      <alignment horizontal="center" wrapText="1"/>
    </xf>
    <xf numFmtId="3" fontId="3" fillId="0" borderId="0" xfId="0" applyNumberFormat="1" applyFont="1"/>
    <xf numFmtId="0" fontId="3" fillId="0" borderId="22" xfId="0" applyFont="1" applyBorder="1"/>
    <xf numFmtId="3" fontId="20" fillId="0" borderId="22" xfId="0" applyNumberFormat="1" applyFont="1" applyBorder="1"/>
    <xf numFmtId="0" fontId="3" fillId="0" borderId="2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/>
    <xf numFmtId="3" fontId="20" fillId="0" borderId="0" xfId="0" applyNumberFormat="1" applyFont="1"/>
    <xf numFmtId="10" fontId="16" fillId="5" borderId="2" xfId="1" applyNumberFormat="1" applyFont="1" applyFill="1" applyBorder="1" applyAlignment="1">
      <alignment horizontal="center" vertical="center"/>
    </xf>
    <xf numFmtId="10" fontId="16" fillId="0" borderId="2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0" fontId="15" fillId="4" borderId="2" xfId="2" applyNumberFormat="1" applyFont="1" applyFill="1" applyBorder="1" applyAlignment="1">
      <alignment horizontal="center"/>
    </xf>
    <xf numFmtId="10" fontId="15" fillId="4" borderId="10" xfId="2" applyNumberFormat="1" applyFont="1" applyFill="1" applyBorder="1" applyAlignment="1">
      <alignment horizontal="center"/>
    </xf>
    <xf numFmtId="167" fontId="15" fillId="0" borderId="5" xfId="1" applyNumberFormat="1" applyFont="1" applyFill="1" applyBorder="1" applyAlignment="1">
      <alignment horizontal="right" vertical="center"/>
    </xf>
    <xf numFmtId="10" fontId="15" fillId="0" borderId="5" xfId="2" applyNumberFormat="1" applyFont="1" applyFill="1" applyBorder="1" applyAlignment="1">
      <alignment horizontal="right" vertical="center"/>
    </xf>
    <xf numFmtId="10" fontId="15" fillId="5" borderId="2" xfId="1" applyNumberFormat="1" applyFont="1" applyFill="1" applyBorder="1" applyAlignment="1">
      <alignment horizontal="center" vertical="center"/>
    </xf>
    <xf numFmtId="167" fontId="15" fillId="4" borderId="5" xfId="1" applyNumberFormat="1" applyFont="1" applyFill="1" applyBorder="1" applyAlignment="1">
      <alignment horizontal="right" vertical="center"/>
    </xf>
    <xf numFmtId="3" fontId="20" fillId="0" borderId="24" xfId="0" applyNumberFormat="1" applyFont="1" applyBorder="1"/>
    <xf numFmtId="0" fontId="22" fillId="0" borderId="26" xfId="0" applyFont="1" applyBorder="1"/>
    <xf numFmtId="10" fontId="14" fillId="5" borderId="2" xfId="1" applyNumberFormat="1" applyFont="1" applyFill="1" applyBorder="1" applyAlignment="1">
      <alignment horizontal="center"/>
    </xf>
    <xf numFmtId="10" fontId="14" fillId="5" borderId="10" xfId="1" applyNumberFormat="1" applyFont="1" applyFill="1" applyBorder="1" applyAlignment="1">
      <alignment horizontal="center"/>
    </xf>
    <xf numFmtId="10" fontId="16" fillId="5" borderId="8" xfId="1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justify"/>
    </xf>
    <xf numFmtId="0" fontId="3" fillId="0" borderId="0" xfId="0" applyFont="1" applyAlignment="1">
      <alignment horizontal="justify"/>
    </xf>
    <xf numFmtId="3" fontId="3" fillId="0" borderId="0" xfId="0" applyNumberFormat="1" applyFont="1" applyAlignment="1">
      <alignment horizontal="justify"/>
    </xf>
    <xf numFmtId="0" fontId="3" fillId="0" borderId="19" xfId="0" applyFont="1" applyBorder="1" applyAlignment="1">
      <alignment horizontal="justify"/>
    </xf>
    <xf numFmtId="0" fontId="3" fillId="0" borderId="0" xfId="4" applyFont="1"/>
    <xf numFmtId="0" fontId="27" fillId="7" borderId="43" xfId="3" applyFont="1" applyFill="1" applyBorder="1" applyAlignment="1">
      <alignment horizontal="center" vertical="center" wrapText="1"/>
    </xf>
    <xf numFmtId="0" fontId="28" fillId="8" borderId="46" xfId="3" applyFont="1" applyFill="1" applyBorder="1" applyAlignment="1">
      <alignment vertical="center"/>
    </xf>
    <xf numFmtId="0" fontId="28" fillId="8" borderId="19" xfId="3" applyFont="1" applyFill="1" applyBorder="1" applyAlignment="1">
      <alignment vertical="center"/>
    </xf>
    <xf numFmtId="0" fontId="29" fillId="8" borderId="19" xfId="3" applyFont="1" applyFill="1" applyBorder="1" applyAlignment="1">
      <alignment horizontal="center" vertical="center" wrapText="1"/>
    </xf>
    <xf numFmtId="0" fontId="29" fillId="8" borderId="25" xfId="3" applyFont="1" applyFill="1" applyBorder="1" applyAlignment="1">
      <alignment horizontal="center" vertical="center" wrapText="1"/>
    </xf>
    <xf numFmtId="0" fontId="30" fillId="8" borderId="46" xfId="3" applyFont="1" applyFill="1" applyBorder="1" applyAlignment="1">
      <alignment horizontal="center" vertical="center"/>
    </xf>
    <xf numFmtId="168" fontId="30" fillId="8" borderId="19" xfId="3" applyNumberFormat="1" applyFont="1" applyFill="1" applyBorder="1" applyAlignment="1">
      <alignment vertical="center"/>
    </xf>
    <xf numFmtId="168" fontId="30" fillId="0" borderId="19" xfId="3" applyNumberFormat="1" applyFont="1" applyBorder="1" applyAlignment="1">
      <alignment vertical="center"/>
    </xf>
    <xf numFmtId="0" fontId="29" fillId="0" borderId="50" xfId="3" applyFont="1" applyBorder="1" applyAlignment="1">
      <alignment vertical="center"/>
    </xf>
    <xf numFmtId="168" fontId="29" fillId="0" borderId="33" xfId="3" applyNumberFormat="1" applyFont="1" applyBorder="1" applyAlignment="1">
      <alignment vertical="center"/>
    </xf>
    <xf numFmtId="169" fontId="3" fillId="0" borderId="0" xfId="4" applyNumberFormat="1" applyFont="1"/>
    <xf numFmtId="0" fontId="28" fillId="0" borderId="46" xfId="3" applyFont="1" applyBorder="1" applyAlignment="1">
      <alignment vertical="center"/>
    </xf>
    <xf numFmtId="0" fontId="28" fillId="0" borderId="19" xfId="3" applyFont="1" applyBorder="1" applyAlignment="1">
      <alignment vertical="center"/>
    </xf>
    <xf numFmtId="0" fontId="3" fillId="0" borderId="0" xfId="4" applyFont="1" applyAlignment="1">
      <alignment wrapText="1"/>
    </xf>
    <xf numFmtId="0" fontId="29" fillId="0" borderId="19" xfId="3" applyFont="1" applyBorder="1" applyAlignment="1">
      <alignment horizontal="center" vertical="center" wrapText="1"/>
    </xf>
    <xf numFmtId="0" fontId="29" fillId="0" borderId="25" xfId="3" applyFont="1" applyBorder="1" applyAlignment="1">
      <alignment horizontal="center" vertical="center" wrapText="1"/>
    </xf>
    <xf numFmtId="0" fontId="27" fillId="7" borderId="43" xfId="3" applyFont="1" applyFill="1" applyBorder="1" applyAlignment="1">
      <alignment horizontal="center" vertical="center"/>
    </xf>
    <xf numFmtId="0" fontId="27" fillId="7" borderId="19" xfId="3" applyFont="1" applyFill="1" applyBorder="1" applyAlignment="1">
      <alignment horizontal="center" vertical="center"/>
    </xf>
    <xf numFmtId="0" fontId="27" fillId="7" borderId="25" xfId="3" applyFont="1" applyFill="1" applyBorder="1" applyAlignment="1">
      <alignment horizontal="center" vertical="center"/>
    </xf>
    <xf numFmtId="0" fontId="30" fillId="0" borderId="40" xfId="3" applyFont="1" applyBorder="1" applyAlignment="1">
      <alignment vertical="center" wrapText="1"/>
    </xf>
    <xf numFmtId="168" fontId="30" fillId="0" borderId="53" xfId="3" applyNumberFormat="1" applyFont="1" applyBorder="1" applyAlignment="1">
      <alignment horizontal="right" vertical="center"/>
    </xf>
    <xf numFmtId="0" fontId="30" fillId="0" borderId="54" xfId="3" applyFont="1" applyBorder="1" applyAlignment="1">
      <alignment vertical="center" wrapText="1"/>
    </xf>
    <xf numFmtId="168" fontId="30" fillId="0" borderId="46" xfId="3" applyNumberFormat="1" applyFont="1" applyBorder="1" applyAlignment="1">
      <alignment horizontal="right" vertical="center"/>
    </xf>
    <xf numFmtId="168" fontId="30" fillId="0" borderId="54" xfId="3" applyNumberFormat="1" applyFont="1" applyBorder="1" applyAlignment="1">
      <alignment horizontal="right" vertical="center"/>
    </xf>
    <xf numFmtId="0" fontId="29" fillId="0" borderId="50" xfId="3" applyFont="1" applyBorder="1" applyAlignment="1">
      <alignment horizontal="center" vertical="center"/>
    </xf>
    <xf numFmtId="168" fontId="29" fillId="0" borderId="50" xfId="3" applyNumberFormat="1" applyFont="1" applyBorder="1" applyAlignment="1">
      <alignment vertical="center"/>
    </xf>
    <xf numFmtId="0" fontId="3" fillId="0" borderId="0" xfId="4" applyFont="1" applyAlignment="1">
      <alignment horizontal="right"/>
    </xf>
    <xf numFmtId="0" fontId="31" fillId="0" borderId="0" xfId="3" applyFont="1" applyAlignment="1">
      <alignment vertical="center"/>
    </xf>
    <xf numFmtId="0" fontId="32" fillId="0" borderId="0" xfId="3" applyFont="1"/>
    <xf numFmtId="0" fontId="32" fillId="0" borderId="0" xfId="3" applyFont="1" applyAlignment="1">
      <alignment horizontal="right"/>
    </xf>
    <xf numFmtId="167" fontId="15" fillId="4" borderId="10" xfId="1" applyNumberFormat="1" applyFont="1" applyFill="1" applyBorder="1" applyAlignment="1">
      <alignment horizontal="right" vertical="center"/>
    </xf>
    <xf numFmtId="0" fontId="21" fillId="0" borderId="18" xfId="0" applyFont="1" applyBorder="1" applyAlignment="1">
      <alignment horizontal="justify" wrapText="1"/>
    </xf>
    <xf numFmtId="0" fontId="21" fillId="0" borderId="0" xfId="0" applyFont="1" applyAlignment="1">
      <alignment horizontal="justify" wrapText="1"/>
    </xf>
    <xf numFmtId="0" fontId="21" fillId="0" borderId="19" xfId="0" applyFont="1" applyBorder="1" applyAlignment="1">
      <alignment horizontal="justify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left" vertical="top"/>
    </xf>
    <xf numFmtId="0" fontId="23" fillId="8" borderId="0" xfId="0" applyFont="1" applyFill="1" applyAlignment="1">
      <alignment horizontal="left" vertical="top"/>
    </xf>
    <xf numFmtId="0" fontId="23" fillId="8" borderId="19" xfId="0" applyFont="1" applyFill="1" applyBorder="1" applyAlignment="1">
      <alignment horizontal="left" vertical="top"/>
    </xf>
    <xf numFmtId="0" fontId="23" fillId="8" borderId="18" xfId="0" applyFont="1" applyFill="1" applyBorder="1" applyAlignment="1">
      <alignment horizontal="justify" vertical="top"/>
    </xf>
    <xf numFmtId="0" fontId="23" fillId="8" borderId="0" xfId="0" applyFont="1" applyFill="1" applyAlignment="1">
      <alignment horizontal="justify" vertical="top"/>
    </xf>
    <xf numFmtId="0" fontId="23" fillId="8" borderId="19" xfId="0" applyFont="1" applyFill="1" applyBorder="1" applyAlignment="1">
      <alignment horizontal="justify" vertical="top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22" xfId="0" applyFont="1" applyFill="1" applyBorder="1" applyAlignment="1">
      <alignment horizontal="center"/>
    </xf>
    <xf numFmtId="0" fontId="24" fillId="3" borderId="2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26" fillId="9" borderId="0" xfId="3" applyFont="1" applyFill="1" applyAlignment="1">
      <alignment horizontal="center" vertical="center"/>
    </xf>
    <xf numFmtId="0" fontId="26" fillId="9" borderId="24" xfId="3" applyFont="1" applyFill="1" applyBorder="1" applyAlignment="1">
      <alignment horizontal="center" vertical="center"/>
    </xf>
    <xf numFmtId="0" fontId="27" fillId="7" borderId="40" xfId="3" applyFont="1" applyFill="1" applyBorder="1" applyAlignment="1">
      <alignment horizontal="center" vertical="center" wrapText="1"/>
    </xf>
    <xf numFmtId="0" fontId="27" fillId="7" borderId="43" xfId="3" applyFont="1" applyFill="1" applyBorder="1" applyAlignment="1">
      <alignment horizontal="center" vertical="center" wrapText="1"/>
    </xf>
    <xf numFmtId="0" fontId="27" fillId="7" borderId="26" xfId="3" applyFont="1" applyFill="1" applyBorder="1" applyAlignment="1">
      <alignment horizontal="center" vertical="center"/>
    </xf>
    <xf numFmtId="0" fontId="27" fillId="7" borderId="22" xfId="3" applyFont="1" applyFill="1" applyBorder="1" applyAlignment="1">
      <alignment horizontal="center" vertical="center"/>
    </xf>
    <xf numFmtId="0" fontId="27" fillId="7" borderId="41" xfId="3" applyFont="1" applyFill="1" applyBorder="1" applyAlignment="1">
      <alignment horizontal="center" vertical="center"/>
    </xf>
    <xf numFmtId="0" fontId="27" fillId="7" borderId="42" xfId="3" applyFont="1" applyFill="1" applyBorder="1" applyAlignment="1">
      <alignment horizontal="center" vertical="center" wrapText="1"/>
    </xf>
    <xf numFmtId="0" fontId="27" fillId="7" borderId="22" xfId="3" applyFont="1" applyFill="1" applyBorder="1" applyAlignment="1">
      <alignment horizontal="center" vertical="center" wrapText="1"/>
    </xf>
    <xf numFmtId="0" fontId="27" fillId="7" borderId="41" xfId="3" applyFont="1" applyFill="1" applyBorder="1" applyAlignment="1">
      <alignment horizontal="center" vertical="center" wrapText="1"/>
    </xf>
    <xf numFmtId="0" fontId="27" fillId="7" borderId="45" xfId="3" applyFont="1" applyFill="1" applyBorder="1" applyAlignment="1">
      <alignment horizontal="center" vertical="center" wrapText="1"/>
    </xf>
    <xf numFmtId="0" fontId="27" fillId="7" borderId="24" xfId="3" applyFont="1" applyFill="1" applyBorder="1" applyAlignment="1">
      <alignment horizontal="center" vertical="center" wrapText="1"/>
    </xf>
    <xf numFmtId="0" fontId="27" fillId="7" borderId="44" xfId="3" applyFont="1" applyFill="1" applyBorder="1" applyAlignment="1">
      <alignment horizontal="center" vertical="center" wrapText="1"/>
    </xf>
    <xf numFmtId="0" fontId="27" fillId="7" borderId="21" xfId="3" applyFont="1" applyFill="1" applyBorder="1" applyAlignment="1">
      <alignment horizontal="center" vertical="center"/>
    </xf>
    <xf numFmtId="0" fontId="27" fillId="7" borderId="24" xfId="3" applyFont="1" applyFill="1" applyBorder="1" applyAlignment="1">
      <alignment horizontal="center" vertical="center"/>
    </xf>
    <xf numFmtId="0" fontId="27" fillId="7" borderId="44" xfId="3" applyFont="1" applyFill="1" applyBorder="1" applyAlignment="1">
      <alignment horizontal="center" vertical="center"/>
    </xf>
    <xf numFmtId="2" fontId="30" fillId="8" borderId="48" xfId="3" applyNumberFormat="1" applyFont="1" applyFill="1" applyBorder="1" applyAlignment="1">
      <alignment horizontal="center" vertical="center"/>
    </xf>
    <xf numFmtId="2" fontId="30" fillId="8" borderId="49" xfId="3" applyNumberFormat="1" applyFont="1" applyFill="1" applyBorder="1" applyAlignment="1">
      <alignment horizontal="center" vertical="center"/>
    </xf>
    <xf numFmtId="0" fontId="29" fillId="8" borderId="31" xfId="3" applyFont="1" applyFill="1" applyBorder="1" applyAlignment="1">
      <alignment horizontal="center" vertical="center"/>
    </xf>
    <xf numFmtId="0" fontId="29" fillId="8" borderId="32" xfId="3" applyFont="1" applyFill="1" applyBorder="1" applyAlignment="1">
      <alignment horizontal="center" vertical="center"/>
    </xf>
    <xf numFmtId="0" fontId="29" fillId="8" borderId="47" xfId="3" applyFont="1" applyFill="1" applyBorder="1" applyAlignment="1">
      <alignment horizontal="center" vertical="center"/>
    </xf>
    <xf numFmtId="0" fontId="29" fillId="8" borderId="42" xfId="3" applyFont="1" applyFill="1" applyBorder="1" applyAlignment="1">
      <alignment horizontal="center" vertical="center"/>
    </xf>
    <xf numFmtId="0" fontId="29" fillId="8" borderId="23" xfId="3" applyFont="1" applyFill="1" applyBorder="1" applyAlignment="1">
      <alignment horizontal="center" vertical="center"/>
    </xf>
    <xf numFmtId="0" fontId="28" fillId="8" borderId="22" xfId="3" applyFont="1" applyFill="1" applyBorder="1" applyAlignment="1">
      <alignment horizontal="justify" vertical="center" wrapText="1"/>
    </xf>
    <xf numFmtId="0" fontId="28" fillId="8" borderId="23" xfId="3" applyFont="1" applyFill="1" applyBorder="1" applyAlignment="1">
      <alignment horizontal="justify" vertical="center" wrapText="1"/>
    </xf>
    <xf numFmtId="0" fontId="28" fillId="8" borderId="0" xfId="3" applyFont="1" applyFill="1" applyAlignment="1">
      <alignment horizontal="justify" vertical="center" wrapText="1"/>
    </xf>
    <xf numFmtId="0" fontId="28" fillId="8" borderId="19" xfId="3" applyFont="1" applyFill="1" applyBorder="1" applyAlignment="1">
      <alignment horizontal="justify" vertical="center" wrapText="1"/>
    </xf>
    <xf numFmtId="0" fontId="29" fillId="8" borderId="46" xfId="3" applyFont="1" applyFill="1" applyBorder="1" applyAlignment="1">
      <alignment vertical="center" wrapText="1"/>
    </xf>
    <xf numFmtId="0" fontId="29" fillId="8" borderId="43" xfId="3" applyFont="1" applyFill="1" applyBorder="1" applyAlignment="1">
      <alignment vertical="center" wrapText="1"/>
    </xf>
    <xf numFmtId="0" fontId="29" fillId="8" borderId="46" xfId="3" applyFont="1" applyFill="1" applyBorder="1" applyAlignment="1">
      <alignment horizontal="center" vertical="center" wrapText="1"/>
    </xf>
    <xf numFmtId="0" fontId="29" fillId="8" borderId="43" xfId="3" applyFont="1" applyFill="1" applyBorder="1" applyAlignment="1">
      <alignment horizontal="center" vertical="center" wrapText="1"/>
    </xf>
    <xf numFmtId="0" fontId="29" fillId="8" borderId="40" xfId="3" applyFont="1" applyFill="1" applyBorder="1" applyAlignment="1">
      <alignment horizontal="center" vertical="center" wrapText="1"/>
    </xf>
    <xf numFmtId="0" fontId="29" fillId="8" borderId="18" xfId="3" applyFont="1" applyFill="1" applyBorder="1" applyAlignment="1">
      <alignment horizontal="center" vertical="center"/>
    </xf>
    <xf numFmtId="0" fontId="29" fillId="8" borderId="19" xfId="3" applyFont="1" applyFill="1" applyBorder="1" applyAlignment="1">
      <alignment horizontal="center" vertical="center"/>
    </xf>
    <xf numFmtId="0" fontId="28" fillId="8" borderId="21" xfId="3" applyFont="1" applyFill="1" applyBorder="1" applyAlignment="1">
      <alignment vertical="center"/>
    </xf>
    <xf numFmtId="0" fontId="28" fillId="8" borderId="25" xfId="3" applyFont="1" applyFill="1" applyBorder="1" applyAlignment="1">
      <alignment vertical="center"/>
    </xf>
    <xf numFmtId="2" fontId="30" fillId="8" borderId="26" xfId="3" applyNumberFormat="1" applyFont="1" applyFill="1" applyBorder="1" applyAlignment="1">
      <alignment horizontal="center" vertical="center"/>
    </xf>
    <xf numFmtId="2" fontId="30" fillId="8" borderId="23" xfId="3" applyNumberFormat="1" applyFont="1" applyFill="1" applyBorder="1" applyAlignment="1">
      <alignment horizontal="center" vertical="center"/>
    </xf>
    <xf numFmtId="2" fontId="30" fillId="8" borderId="18" xfId="3" applyNumberFormat="1" applyFont="1" applyFill="1" applyBorder="1" applyAlignment="1">
      <alignment horizontal="center" vertical="center"/>
    </xf>
    <xf numFmtId="2" fontId="30" fillId="8" borderId="19" xfId="3" applyNumberFormat="1" applyFont="1" applyFill="1" applyBorder="1" applyAlignment="1">
      <alignment horizontal="center" vertical="center"/>
    </xf>
    <xf numFmtId="2" fontId="29" fillId="8" borderId="26" xfId="3" applyNumberFormat="1" applyFont="1" applyFill="1" applyBorder="1" applyAlignment="1">
      <alignment horizontal="center" vertical="center"/>
    </xf>
    <xf numFmtId="2" fontId="29" fillId="8" borderId="23" xfId="3" applyNumberFormat="1" applyFont="1" applyFill="1" applyBorder="1" applyAlignment="1">
      <alignment horizontal="center" vertical="center"/>
    </xf>
    <xf numFmtId="0" fontId="27" fillId="7" borderId="31" xfId="3" applyFont="1" applyFill="1" applyBorder="1" applyAlignment="1">
      <alignment horizontal="center" vertical="center"/>
    </xf>
    <xf numFmtId="0" fontId="27" fillId="7" borderId="32" xfId="3" applyFont="1" applyFill="1" applyBorder="1" applyAlignment="1">
      <alignment horizontal="center" vertical="center"/>
    </xf>
    <xf numFmtId="0" fontId="27" fillId="7" borderId="47" xfId="3" applyFont="1" applyFill="1" applyBorder="1" applyAlignment="1">
      <alignment horizontal="center" vertical="center"/>
    </xf>
    <xf numFmtId="0" fontId="29" fillId="0" borderId="46" xfId="3" applyFont="1" applyBorder="1" applyAlignment="1">
      <alignment vertical="center" wrapText="1"/>
    </xf>
    <xf numFmtId="0" fontId="29" fillId="0" borderId="43" xfId="3" applyFont="1" applyBorder="1" applyAlignment="1">
      <alignment vertical="center" wrapText="1"/>
    </xf>
    <xf numFmtId="0" fontId="29" fillId="0" borderId="46" xfId="3" applyFont="1" applyBorder="1" applyAlignment="1">
      <alignment horizontal="center" vertical="center" wrapText="1"/>
    </xf>
    <xf numFmtId="0" fontId="29" fillId="0" borderId="43" xfId="3" applyFont="1" applyBorder="1" applyAlignment="1">
      <alignment horizontal="center" vertical="center" wrapText="1"/>
    </xf>
    <xf numFmtId="0" fontId="29" fillId="0" borderId="40" xfId="3" applyFont="1" applyBorder="1" applyAlignment="1">
      <alignment horizontal="center" vertical="center" wrapText="1"/>
    </xf>
    <xf numFmtId="0" fontId="28" fillId="8" borderId="24" xfId="3" applyFont="1" applyFill="1" applyBorder="1" applyAlignment="1">
      <alignment horizontal="justify" vertical="center" wrapText="1"/>
    </xf>
    <xf numFmtId="0" fontId="28" fillId="8" borderId="25" xfId="3" applyFont="1" applyFill="1" applyBorder="1" applyAlignment="1">
      <alignment horizontal="justify" vertical="center" wrapText="1"/>
    </xf>
    <xf numFmtId="0" fontId="29" fillId="0" borderId="42" xfId="3" applyFont="1" applyBorder="1" applyAlignment="1">
      <alignment horizontal="center" vertical="center"/>
    </xf>
    <xf numFmtId="0" fontId="29" fillId="0" borderId="23" xfId="3" applyFont="1" applyBorder="1" applyAlignment="1">
      <alignment horizontal="center" vertical="center"/>
    </xf>
    <xf numFmtId="0" fontId="29" fillId="0" borderId="18" xfId="3" applyFont="1" applyBorder="1" applyAlignment="1">
      <alignment horizontal="center" vertical="center"/>
    </xf>
    <xf numFmtId="0" fontId="29" fillId="0" borderId="19" xfId="3" applyFont="1" applyBorder="1" applyAlignment="1">
      <alignment horizontal="center" vertical="center"/>
    </xf>
    <xf numFmtId="0" fontId="28" fillId="0" borderId="21" xfId="3" applyFont="1" applyBorder="1" applyAlignment="1">
      <alignment vertical="center"/>
    </xf>
    <xf numFmtId="0" fontId="28" fillId="0" borderId="25" xfId="3" applyFont="1" applyBorder="1" applyAlignment="1">
      <alignment vertical="center"/>
    </xf>
    <xf numFmtId="2" fontId="30" fillId="8" borderId="51" xfId="3" applyNumberFormat="1" applyFont="1" applyFill="1" applyBorder="1" applyAlignment="1">
      <alignment horizontal="center" vertical="center"/>
    </xf>
    <xf numFmtId="2" fontId="30" fillId="8" borderId="52" xfId="3" applyNumberFormat="1" applyFont="1" applyFill="1" applyBorder="1" applyAlignment="1">
      <alignment horizontal="center" vertical="center"/>
    </xf>
    <xf numFmtId="0" fontId="27" fillId="7" borderId="40" xfId="3" applyFont="1" applyFill="1" applyBorder="1" applyAlignment="1">
      <alignment vertical="center" wrapText="1"/>
    </xf>
    <xf numFmtId="0" fontId="27" fillId="7" borderId="43" xfId="3" applyFont="1" applyFill="1" applyBorder="1" applyAlignment="1">
      <alignment vertical="center" wrapText="1"/>
    </xf>
    <xf numFmtId="0" fontId="27" fillId="7" borderId="23" xfId="3" applyFont="1" applyFill="1" applyBorder="1" applyAlignment="1">
      <alignment horizontal="center" vertical="center"/>
    </xf>
    <xf numFmtId="0" fontId="28" fillId="8" borderId="26" xfId="3" applyFont="1" applyFill="1" applyBorder="1" applyAlignment="1">
      <alignment horizontal="justify" vertical="center" wrapText="1"/>
    </xf>
    <xf numFmtId="0" fontId="28" fillId="8" borderId="18" xfId="3" applyFont="1" applyFill="1" applyBorder="1" applyAlignment="1">
      <alignment horizontal="justify" vertical="center" wrapText="1"/>
    </xf>
    <xf numFmtId="0" fontId="28" fillId="8" borderId="21" xfId="3" applyFont="1" applyFill="1" applyBorder="1" applyAlignment="1">
      <alignment horizontal="justify" vertical="center" wrapText="1"/>
    </xf>
    <xf numFmtId="0" fontId="27" fillId="7" borderId="25" xfId="3" applyFont="1" applyFill="1" applyBorder="1" applyAlignment="1">
      <alignment horizontal="center" vertical="center"/>
    </xf>
    <xf numFmtId="168" fontId="30" fillId="0" borderId="26" xfId="3" applyNumberFormat="1" applyFont="1" applyBorder="1" applyAlignment="1">
      <alignment horizontal="right" vertical="center"/>
    </xf>
    <xf numFmtId="168" fontId="30" fillId="0" borderId="23" xfId="3" applyNumberFormat="1" applyFont="1" applyBorder="1" applyAlignment="1">
      <alignment horizontal="right" vertical="center"/>
    </xf>
    <xf numFmtId="2" fontId="30" fillId="0" borderId="26" xfId="3" applyNumberFormat="1" applyFont="1" applyBorder="1" applyAlignment="1">
      <alignment horizontal="center" vertical="center"/>
    </xf>
    <xf numFmtId="2" fontId="30" fillId="0" borderId="22" xfId="3" applyNumberFormat="1" applyFont="1" applyBorder="1" applyAlignment="1">
      <alignment horizontal="center" vertical="center"/>
    </xf>
    <xf numFmtId="2" fontId="30" fillId="0" borderId="23" xfId="3" applyNumberFormat="1" applyFont="1" applyBorder="1" applyAlignment="1">
      <alignment horizontal="center" vertical="center"/>
    </xf>
    <xf numFmtId="168" fontId="30" fillId="0" borderId="48" xfId="3" applyNumberFormat="1" applyFont="1" applyBorder="1" applyAlignment="1">
      <alignment horizontal="right" vertical="center"/>
    </xf>
    <xf numFmtId="168" fontId="30" fillId="0" borderId="49" xfId="3" applyNumberFormat="1" applyFont="1" applyBorder="1" applyAlignment="1">
      <alignment horizontal="right" vertical="center"/>
    </xf>
    <xf numFmtId="2" fontId="30" fillId="0" borderId="48" xfId="3" applyNumberFormat="1" applyFont="1" applyBorder="1" applyAlignment="1">
      <alignment horizontal="center" vertical="center"/>
    </xf>
    <xf numFmtId="2" fontId="30" fillId="0" borderId="55" xfId="3" applyNumberFormat="1" applyFont="1" applyBorder="1" applyAlignment="1">
      <alignment horizontal="center" vertical="center"/>
    </xf>
    <xf numFmtId="2" fontId="30" fillId="0" borderId="49" xfId="3" applyNumberFormat="1" applyFont="1" applyBorder="1" applyAlignment="1">
      <alignment horizontal="center" vertical="center"/>
    </xf>
    <xf numFmtId="168" fontId="29" fillId="0" borderId="31" xfId="3" applyNumberFormat="1" applyFont="1" applyBorder="1" applyAlignment="1">
      <alignment horizontal="right" vertical="center"/>
    </xf>
    <xf numFmtId="168" fontId="29" fillId="0" borderId="33" xfId="3" applyNumberFormat="1" applyFont="1" applyBorder="1" applyAlignment="1">
      <alignment horizontal="right" vertical="center"/>
    </xf>
    <xf numFmtId="2" fontId="29" fillId="0" borderId="31" xfId="3" applyNumberFormat="1" applyFont="1" applyBorder="1" applyAlignment="1">
      <alignment horizontal="center" vertical="center"/>
    </xf>
    <xf numFmtId="2" fontId="29" fillId="0" borderId="32" xfId="3" applyNumberFormat="1" applyFont="1" applyBorder="1" applyAlignment="1">
      <alignment horizontal="center" vertical="center"/>
    </xf>
    <xf numFmtId="2" fontId="29" fillId="0" borderId="33" xfId="3" applyNumberFormat="1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3" xr:uid="{B2DD46CB-86F5-4B09-92FE-61CF69FC4E2C}"/>
    <cellStyle name="Normal 3" xfId="4" xr:uid="{2BEECF32-F032-4DE7-94F3-A64137B0A84C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3"/>
  <sheetViews>
    <sheetView tabSelected="1" zoomScale="86" zoomScaleNormal="86" workbookViewId="0">
      <selection activeCell="J19" sqref="J19"/>
    </sheetView>
  </sheetViews>
  <sheetFormatPr baseColWidth="10" defaultRowHeight="15" x14ac:dyDescent="0.3"/>
  <cols>
    <col min="1" max="1" width="4.7109375" style="1" customWidth="1"/>
    <col min="2" max="3" width="15.42578125" style="1" customWidth="1"/>
    <col min="4" max="4" width="16.28515625" style="1" customWidth="1"/>
    <col min="5" max="5" width="15.7109375" style="1" customWidth="1"/>
    <col min="6" max="6" width="12.7109375" style="1" hidden="1" customWidth="1"/>
    <col min="7" max="8" width="17.5703125" style="1" customWidth="1"/>
    <col min="9" max="9" width="15.7109375" style="1" customWidth="1"/>
    <col min="10" max="10" width="15" style="1" customWidth="1"/>
    <col min="11" max="11" width="15.7109375" style="1" customWidth="1"/>
    <col min="12" max="12" width="18.85546875" style="1" customWidth="1"/>
    <col min="13" max="13" width="20" style="1" customWidth="1"/>
    <col min="14" max="14" width="20.5703125" style="1" customWidth="1"/>
    <col min="15" max="15" width="8.85546875" style="1" customWidth="1"/>
    <col min="16" max="16384" width="11.42578125" style="1"/>
  </cols>
  <sheetData>
    <row r="1" spans="2:16" ht="17.25" thickBot="1" x14ac:dyDescent="0.35">
      <c r="B1" s="162" t="s">
        <v>47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4"/>
    </row>
    <row r="2" spans="2:16" ht="27.75" x14ac:dyDescent="0.5">
      <c r="B2" s="165" t="s">
        <v>37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</row>
    <row r="3" spans="2:16" ht="18.75" x14ac:dyDescent="0.35">
      <c r="B3" s="159" t="s">
        <v>21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2:16" ht="18.75" x14ac:dyDescent="0.35">
      <c r="B4" s="168" t="s">
        <v>39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70"/>
      <c r="O4" s="2"/>
    </row>
    <row r="5" spans="2:16" ht="19.5" thickBot="1" x14ac:dyDescent="0.4">
      <c r="B5" s="168" t="s">
        <v>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0"/>
      <c r="O5" s="2"/>
    </row>
    <row r="6" spans="2:16" ht="22.5" customHeight="1" thickBot="1" x14ac:dyDescent="0.35">
      <c r="B6" s="147" t="s">
        <v>2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9"/>
      <c r="O6" s="3"/>
      <c r="P6" s="4"/>
    </row>
    <row r="7" spans="2:16" s="5" customFormat="1" ht="24.75" customHeight="1" x14ac:dyDescent="0.2">
      <c r="B7" s="152" t="s">
        <v>15</v>
      </c>
      <c r="C7" s="139" t="s">
        <v>17</v>
      </c>
      <c r="D7" s="139" t="s">
        <v>4</v>
      </c>
      <c r="E7" s="155" t="s">
        <v>40</v>
      </c>
      <c r="F7" s="156"/>
      <c r="G7" s="156"/>
      <c r="H7" s="156"/>
      <c r="I7" s="156"/>
      <c r="J7" s="156"/>
      <c r="K7" s="157"/>
      <c r="L7" s="137" t="s">
        <v>18</v>
      </c>
      <c r="M7" s="137" t="s">
        <v>25</v>
      </c>
      <c r="N7" s="135" t="s">
        <v>19</v>
      </c>
      <c r="O7" s="6"/>
      <c r="P7" s="6"/>
    </row>
    <row r="8" spans="2:16" s="5" customFormat="1" ht="55.5" customHeight="1" thickBot="1" x14ac:dyDescent="0.25">
      <c r="B8" s="158"/>
      <c r="C8" s="140"/>
      <c r="D8" s="140"/>
      <c r="E8" s="7" t="s">
        <v>7</v>
      </c>
      <c r="F8" s="8" t="s">
        <v>16</v>
      </c>
      <c r="G8" s="9" t="s">
        <v>28</v>
      </c>
      <c r="H8" s="10" t="s">
        <v>26</v>
      </c>
      <c r="I8" s="7" t="s">
        <v>9</v>
      </c>
      <c r="J8" s="7" t="s">
        <v>10</v>
      </c>
      <c r="K8" s="7" t="s">
        <v>11</v>
      </c>
      <c r="L8" s="138"/>
      <c r="M8" s="138"/>
      <c r="N8" s="136"/>
      <c r="O8" s="11"/>
      <c r="P8" s="11"/>
    </row>
    <row r="9" spans="2:16" s="12" customFormat="1" ht="21" customHeight="1" thickTop="1" x14ac:dyDescent="0.25">
      <c r="B9" s="13" t="s">
        <v>30</v>
      </c>
      <c r="C9" s="87">
        <v>42714.400000000001</v>
      </c>
      <c r="D9" s="87">
        <v>42714.400000000001</v>
      </c>
      <c r="E9" s="131">
        <v>42714.400000000001</v>
      </c>
      <c r="F9" s="88">
        <v>1</v>
      </c>
      <c r="G9" s="87">
        <v>15432.600000000002</v>
      </c>
      <c r="H9" s="89">
        <f>SUM(G9)/E9</f>
        <v>0.36129736107729482</v>
      </c>
      <c r="I9" s="87">
        <v>0</v>
      </c>
      <c r="J9" s="90">
        <f>+G9+I9</f>
        <v>15432.600000000002</v>
      </c>
      <c r="K9" s="87">
        <f>E9-J9</f>
        <v>27281.8</v>
      </c>
      <c r="L9" s="29">
        <f>J9/E9</f>
        <v>0.36129736107729482</v>
      </c>
      <c r="M9" s="14">
        <f>SUM(J9)*100%/E9-1</f>
        <v>-0.63870263892270518</v>
      </c>
      <c r="N9" s="30">
        <f>J9/D9</f>
        <v>0.36129736107729482</v>
      </c>
      <c r="O9" s="15"/>
      <c r="P9" s="16"/>
    </row>
    <row r="10" spans="2:16" s="12" customFormat="1" ht="21" customHeight="1" x14ac:dyDescent="0.25">
      <c r="B10" s="17" t="s">
        <v>31</v>
      </c>
      <c r="C10" s="87">
        <v>385953</v>
      </c>
      <c r="D10" s="87">
        <v>387360.5</v>
      </c>
      <c r="E10" s="90">
        <v>387360.5</v>
      </c>
      <c r="F10" s="88">
        <v>1</v>
      </c>
      <c r="G10" s="87">
        <v>387360.5</v>
      </c>
      <c r="H10" s="89">
        <f>SUM(G10)/E10</f>
        <v>1</v>
      </c>
      <c r="I10" s="87">
        <v>0</v>
      </c>
      <c r="J10" s="90">
        <f>+G10+I10</f>
        <v>387360.5</v>
      </c>
      <c r="K10" s="87">
        <f>E10-J10</f>
        <v>0</v>
      </c>
      <c r="L10" s="29">
        <f>J10/E10</f>
        <v>1</v>
      </c>
      <c r="M10" s="14">
        <f>SUM(J10)*100%/E10-1</f>
        <v>0</v>
      </c>
      <c r="N10" s="30">
        <f>J10/D10</f>
        <v>1</v>
      </c>
      <c r="O10" s="15"/>
      <c r="P10" s="16"/>
    </row>
    <row r="11" spans="2:16" s="23" customFormat="1" ht="21" customHeight="1" thickBot="1" x14ac:dyDescent="0.3">
      <c r="B11" s="24" t="s">
        <v>32</v>
      </c>
      <c r="C11" s="25">
        <f>SUM(C9:C10)</f>
        <v>428667.4</v>
      </c>
      <c r="D11" s="25">
        <f>SUM(D9:D10)</f>
        <v>430074.9</v>
      </c>
      <c r="E11" s="26">
        <f>SUM(E9:E10)</f>
        <v>430074.9</v>
      </c>
      <c r="F11" s="27"/>
      <c r="G11" s="25">
        <f>SUM(G9:G10)</f>
        <v>402793.1</v>
      </c>
      <c r="H11" s="81">
        <f>SUM(G11)/E11</f>
        <v>0.93656500297971346</v>
      </c>
      <c r="I11" s="25">
        <f>SUM(I9:I10)</f>
        <v>0</v>
      </c>
      <c r="J11" s="26">
        <f>SUM(J9:J10)</f>
        <v>402793.1</v>
      </c>
      <c r="K11" s="28">
        <f>SUM(K9:K10)</f>
        <v>27281.8</v>
      </c>
      <c r="L11" s="82">
        <f>J11/E11</f>
        <v>0.93656500297971346</v>
      </c>
      <c r="M11" s="14">
        <f>SUM(J11)*100%/E11-1</f>
        <v>-6.3434997020286543E-2</v>
      </c>
      <c r="N11" s="30">
        <f>J11/D11</f>
        <v>0.93656500297971346</v>
      </c>
      <c r="O11" s="31"/>
      <c r="P11" s="32"/>
    </row>
    <row r="12" spans="2:16" ht="22.5" customHeight="1" thickBot="1" x14ac:dyDescent="0.35">
      <c r="B12" s="147" t="s">
        <v>12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9"/>
      <c r="O12" s="3"/>
      <c r="P12" s="4"/>
    </row>
    <row r="13" spans="2:16" s="5" customFormat="1" ht="18.75" customHeight="1" x14ac:dyDescent="0.2">
      <c r="B13" s="152" t="s">
        <v>3</v>
      </c>
      <c r="C13" s="139" t="s">
        <v>17</v>
      </c>
      <c r="D13" s="139" t="s">
        <v>4</v>
      </c>
      <c r="E13" s="155" t="s">
        <v>41</v>
      </c>
      <c r="F13" s="156"/>
      <c r="G13" s="156"/>
      <c r="H13" s="156"/>
      <c r="I13" s="156"/>
      <c r="J13" s="156"/>
      <c r="K13" s="157"/>
      <c r="L13" s="137" t="s">
        <v>5</v>
      </c>
      <c r="M13" s="137" t="s">
        <v>20</v>
      </c>
      <c r="N13" s="135" t="s">
        <v>6</v>
      </c>
      <c r="O13" s="33"/>
      <c r="P13" s="33"/>
    </row>
    <row r="14" spans="2:16" s="5" customFormat="1" ht="55.5" customHeight="1" x14ac:dyDescent="0.2">
      <c r="B14" s="153"/>
      <c r="C14" s="154"/>
      <c r="D14" s="154"/>
      <c r="E14" s="34" t="s">
        <v>7</v>
      </c>
      <c r="F14" s="35" t="s">
        <v>8</v>
      </c>
      <c r="G14" s="36" t="s">
        <v>29</v>
      </c>
      <c r="H14" s="83" t="s">
        <v>27</v>
      </c>
      <c r="I14" s="84" t="s">
        <v>13</v>
      </c>
      <c r="J14" s="84" t="s">
        <v>14</v>
      </c>
      <c r="K14" s="84" t="s">
        <v>11</v>
      </c>
      <c r="L14" s="151"/>
      <c r="M14" s="151"/>
      <c r="N14" s="150"/>
      <c r="O14" s="37"/>
      <c r="P14" s="37"/>
    </row>
    <row r="15" spans="2:16" s="12" customFormat="1" ht="21" customHeight="1" x14ac:dyDescent="0.25">
      <c r="B15" s="38">
        <v>1000</v>
      </c>
      <c r="C15" s="39">
        <v>334141.10000000003</v>
      </c>
      <c r="D15" s="40">
        <v>338929.10000000003</v>
      </c>
      <c r="E15" s="19">
        <v>338929.10000000003</v>
      </c>
      <c r="F15" s="20">
        <v>0.70058010023702322</v>
      </c>
      <c r="G15" s="18">
        <v>330627.40000000002</v>
      </c>
      <c r="H15" s="93">
        <f>SUM(G15)/E15</f>
        <v>0.97550608667122418</v>
      </c>
      <c r="I15" s="18">
        <v>0</v>
      </c>
      <c r="J15" s="41">
        <f>+G15+I15</f>
        <v>330627.40000000002</v>
      </c>
      <c r="K15" s="42">
        <f t="shared" ref="K15:K23" si="0">E15-J15</f>
        <v>8301.7000000000116</v>
      </c>
      <c r="L15" s="21">
        <f>J15/E15</f>
        <v>0.97550608667122418</v>
      </c>
      <c r="M15" s="85">
        <f>SUM(J15)*100%/E15-1</f>
        <v>-2.4493913328775818E-2</v>
      </c>
      <c r="N15" s="22">
        <f>J15/D15</f>
        <v>0.97550608667122418</v>
      </c>
      <c r="O15" s="15"/>
      <c r="P15" s="16"/>
    </row>
    <row r="16" spans="2:16" s="12" customFormat="1" ht="21" customHeight="1" x14ac:dyDescent="0.25">
      <c r="B16" s="38">
        <v>2000</v>
      </c>
      <c r="C16" s="39">
        <v>12701.5</v>
      </c>
      <c r="D16" s="18">
        <v>16691.8</v>
      </c>
      <c r="E16" s="19">
        <v>16691.8</v>
      </c>
      <c r="F16" s="20">
        <v>0.77168728198273262</v>
      </c>
      <c r="G16" s="18">
        <v>14669.5</v>
      </c>
      <c r="H16" s="94">
        <f>SUM(G16)/E16</f>
        <v>0.87884470218909883</v>
      </c>
      <c r="I16" s="18">
        <v>0</v>
      </c>
      <c r="J16" s="41">
        <f t="shared" ref="J16:J22" si="1">+G16+I16</f>
        <v>14669.5</v>
      </c>
      <c r="K16" s="42">
        <f t="shared" si="0"/>
        <v>2022.2999999999993</v>
      </c>
      <c r="L16" s="21">
        <f>J16/E16</f>
        <v>0.87884470218909883</v>
      </c>
      <c r="M16" s="86">
        <f>SUM(J16)*100%/E16-1</f>
        <v>-0.12115529781090117</v>
      </c>
      <c r="N16" s="22">
        <f>J16/D16</f>
        <v>0.87884470218909883</v>
      </c>
      <c r="O16" s="15"/>
      <c r="P16" s="16"/>
    </row>
    <row r="17" spans="2:16" s="12" customFormat="1" ht="21" customHeight="1" x14ac:dyDescent="0.25">
      <c r="B17" s="38" t="s">
        <v>33</v>
      </c>
      <c r="C17" s="39">
        <v>73953.3</v>
      </c>
      <c r="D17" s="18">
        <v>66585.3</v>
      </c>
      <c r="E17" s="19">
        <v>66585.3</v>
      </c>
      <c r="F17" s="20">
        <v>0.76471093213460695</v>
      </c>
      <c r="G17" s="18">
        <v>56995.899999999994</v>
      </c>
      <c r="H17" s="94">
        <f>SUM(G17)/E17</f>
        <v>0.85598322752919931</v>
      </c>
      <c r="I17" s="18">
        <v>0</v>
      </c>
      <c r="J17" s="41">
        <f t="shared" si="1"/>
        <v>56995.899999999994</v>
      </c>
      <c r="K17" s="42">
        <f t="shared" si="0"/>
        <v>9589.4000000000087</v>
      </c>
      <c r="L17" s="21">
        <f>J17/E17</f>
        <v>0.85598322752919931</v>
      </c>
      <c r="M17" s="14">
        <f>SUM(J17)*100%/E17-1</f>
        <v>-0.14401677247080069</v>
      </c>
      <c r="N17" s="22">
        <f>J17/D17</f>
        <v>0.85598322752919931</v>
      </c>
      <c r="O17" s="15"/>
      <c r="P17" s="16"/>
    </row>
    <row r="18" spans="2:16" s="12" customFormat="1" ht="21" customHeight="1" x14ac:dyDescent="0.25">
      <c r="B18" s="38" t="s">
        <v>34</v>
      </c>
      <c r="C18" s="39">
        <v>7871.5</v>
      </c>
      <c r="D18" s="18">
        <v>7868.7</v>
      </c>
      <c r="E18" s="19">
        <v>7868.7</v>
      </c>
      <c r="F18" s="20">
        <v>0.76123032554501913</v>
      </c>
      <c r="G18" s="18">
        <v>7617.6</v>
      </c>
      <c r="H18" s="94">
        <f>SUM(G18)/E18</f>
        <v>0.96808875671966155</v>
      </c>
      <c r="I18" s="18">
        <v>0</v>
      </c>
      <c r="J18" s="41">
        <f>+G18+I18</f>
        <v>7617.6</v>
      </c>
      <c r="K18" s="42">
        <f t="shared" si="0"/>
        <v>251.09999999999945</v>
      </c>
      <c r="L18" s="21">
        <f>J18/E18</f>
        <v>0.96808875671966155</v>
      </c>
      <c r="M18" s="14">
        <f>SUM(J18)*100%/E18-1</f>
        <v>-3.1911243280338453E-2</v>
      </c>
      <c r="N18" s="22">
        <f>J18/D18</f>
        <v>0.96808875671966155</v>
      </c>
      <c r="O18" s="15"/>
      <c r="P18" s="16"/>
    </row>
    <row r="19" spans="2:16" s="43" customFormat="1" ht="21" customHeight="1" x14ac:dyDescent="0.25">
      <c r="B19" s="44" t="s">
        <v>35</v>
      </c>
      <c r="C19" s="45">
        <f>C15+C16+C17+C18</f>
        <v>428667.4</v>
      </c>
      <c r="D19" s="45">
        <f>D15+D16+D17+D18</f>
        <v>430074.9</v>
      </c>
      <c r="E19" s="46">
        <f>E15+E16+E17+E18</f>
        <v>430074.9</v>
      </c>
      <c r="F19" s="47">
        <f>E19/D19</f>
        <v>1</v>
      </c>
      <c r="G19" s="45">
        <f>G15+G16+G17+G18</f>
        <v>409910.4</v>
      </c>
      <c r="H19" s="81">
        <f>SUM(G19)/E19</f>
        <v>0.95311398084380183</v>
      </c>
      <c r="I19" s="45">
        <f>I15+I16+I17+I18</f>
        <v>0</v>
      </c>
      <c r="J19" s="46">
        <f>J15+J16+J17+J18</f>
        <v>409910.4</v>
      </c>
      <c r="K19" s="48">
        <f t="shared" si="0"/>
        <v>20164.5</v>
      </c>
      <c r="L19" s="49">
        <f>J19/E19</f>
        <v>0.95311398084380183</v>
      </c>
      <c r="M19" s="14">
        <f>SUM(J19)*100%/E19-1</f>
        <v>-4.6886019156198167E-2</v>
      </c>
      <c r="N19" s="50">
        <f>J19/D19</f>
        <v>0.95311398084380183</v>
      </c>
      <c r="O19" s="15"/>
      <c r="P19" s="51"/>
    </row>
    <row r="20" spans="2:16" s="12" customFormat="1" ht="21" customHeight="1" x14ac:dyDescent="0.25">
      <c r="B20" s="38">
        <v>5000</v>
      </c>
      <c r="C20" s="18">
        <v>0</v>
      </c>
      <c r="D20" s="18">
        <v>0</v>
      </c>
      <c r="E20" s="19">
        <v>0</v>
      </c>
      <c r="F20" s="20" t="e">
        <f>+#REF!+F8</f>
        <v>#REF!</v>
      </c>
      <c r="G20" s="18">
        <v>0</v>
      </c>
      <c r="H20" s="94">
        <v>0</v>
      </c>
      <c r="I20" s="18">
        <v>0</v>
      </c>
      <c r="J20" s="41">
        <f t="shared" si="1"/>
        <v>0</v>
      </c>
      <c r="K20" s="42">
        <f t="shared" si="0"/>
        <v>0</v>
      </c>
      <c r="L20" s="21">
        <v>0</v>
      </c>
      <c r="M20" s="14">
        <v>0</v>
      </c>
      <c r="N20" s="22">
        <v>0</v>
      </c>
      <c r="O20" s="15"/>
      <c r="P20" s="16"/>
    </row>
    <row r="21" spans="2:16" s="12" customFormat="1" ht="21" customHeight="1" x14ac:dyDescent="0.25">
      <c r="B21" s="38">
        <v>6000</v>
      </c>
      <c r="C21" s="18">
        <v>0</v>
      </c>
      <c r="D21" s="18">
        <v>0</v>
      </c>
      <c r="E21" s="19">
        <v>0</v>
      </c>
      <c r="F21" s="20" t="e">
        <f>+#REF!+F9</f>
        <v>#REF!</v>
      </c>
      <c r="G21" s="18">
        <v>0</v>
      </c>
      <c r="H21" s="94">
        <v>0</v>
      </c>
      <c r="I21" s="18">
        <f>+I1+I9</f>
        <v>0</v>
      </c>
      <c r="J21" s="41">
        <f t="shared" si="1"/>
        <v>0</v>
      </c>
      <c r="K21" s="42">
        <f t="shared" si="0"/>
        <v>0</v>
      </c>
      <c r="L21" s="21">
        <v>0</v>
      </c>
      <c r="M21" s="14">
        <v>0</v>
      </c>
      <c r="N21" s="22">
        <v>0</v>
      </c>
      <c r="O21" s="15"/>
      <c r="P21" s="16"/>
    </row>
    <row r="22" spans="2:16" s="43" customFormat="1" ht="21" customHeight="1" x14ac:dyDescent="0.25">
      <c r="B22" s="44" t="s">
        <v>35</v>
      </c>
      <c r="C22" s="45">
        <f>+C20+C21</f>
        <v>0</v>
      </c>
      <c r="D22" s="45">
        <f>+D20+D21</f>
        <v>0</v>
      </c>
      <c r="E22" s="46">
        <f>+E20+E21</f>
        <v>0</v>
      </c>
      <c r="F22" s="47" t="e">
        <f>E22/D22</f>
        <v>#DIV/0!</v>
      </c>
      <c r="G22" s="45">
        <f>+G20+G21</f>
        <v>0</v>
      </c>
      <c r="H22" s="81">
        <v>0</v>
      </c>
      <c r="I22" s="45">
        <f>+I20+I21</f>
        <v>0</v>
      </c>
      <c r="J22" s="46">
        <f t="shared" si="1"/>
        <v>0</v>
      </c>
      <c r="K22" s="48">
        <f t="shared" si="0"/>
        <v>0</v>
      </c>
      <c r="L22" s="49">
        <v>0</v>
      </c>
      <c r="M22" s="14">
        <v>0</v>
      </c>
      <c r="N22" s="50">
        <v>0</v>
      </c>
      <c r="O22" s="15"/>
      <c r="P22" s="51"/>
    </row>
    <row r="23" spans="2:16" s="5" customFormat="1" ht="21" customHeight="1" thickBot="1" x14ac:dyDescent="0.35">
      <c r="B23" s="52" t="s">
        <v>36</v>
      </c>
      <c r="C23" s="53">
        <f>+C19+C22</f>
        <v>428667.4</v>
      </c>
      <c r="D23" s="53">
        <f>D19+D22</f>
        <v>430074.9</v>
      </c>
      <c r="E23" s="54">
        <f>+E19+E22</f>
        <v>430074.9</v>
      </c>
      <c r="F23" s="55">
        <f>E23/D23</f>
        <v>1</v>
      </c>
      <c r="G23" s="53">
        <f>+G19+G22</f>
        <v>409910.4</v>
      </c>
      <c r="H23" s="95">
        <f>SUM(G23)/E23</f>
        <v>0.95311398084380183</v>
      </c>
      <c r="I23" s="53">
        <f>+I19+I22</f>
        <v>0</v>
      </c>
      <c r="J23" s="54">
        <f>+J19+J22</f>
        <v>409910.4</v>
      </c>
      <c r="K23" s="53">
        <f t="shared" si="0"/>
        <v>20164.5</v>
      </c>
      <c r="L23" s="56">
        <f>J23/E23</f>
        <v>0.95311398084380183</v>
      </c>
      <c r="M23" s="57">
        <f>SUM(J23)*100%/E23-1</f>
        <v>-4.6886019156198167E-2</v>
      </c>
      <c r="N23" s="58">
        <f>J23/D23</f>
        <v>0.95311398084380183</v>
      </c>
      <c r="O23" s="59"/>
      <c r="P23" s="60"/>
    </row>
    <row r="24" spans="2:16" s="5" customFormat="1" ht="21" customHeight="1" thickBot="1" x14ac:dyDescent="0.35">
      <c r="B24" s="61"/>
      <c r="C24" s="62"/>
      <c r="D24" s="62"/>
      <c r="E24" s="61"/>
      <c r="F24" s="61"/>
      <c r="G24" s="61"/>
      <c r="H24" s="61"/>
      <c r="I24" s="61"/>
      <c r="J24" s="61"/>
      <c r="K24" s="61"/>
      <c r="L24" s="61"/>
      <c r="M24" s="61"/>
      <c r="N24" s="63"/>
      <c r="O24" s="59"/>
      <c r="P24" s="60"/>
    </row>
    <row r="25" spans="2:16" s="5" customFormat="1" ht="27" customHeight="1" thickBot="1" x14ac:dyDescent="0.35">
      <c r="B25" s="64" t="s">
        <v>22</v>
      </c>
      <c r="C25" s="65"/>
      <c r="D25" s="66">
        <v>2089.6</v>
      </c>
      <c r="E25" s="61"/>
      <c r="F25" s="61"/>
      <c r="G25" s="61"/>
      <c r="H25" s="61"/>
      <c r="I25" s="61"/>
      <c r="J25" s="61"/>
      <c r="K25" s="61"/>
      <c r="L25" s="61"/>
      <c r="M25" s="61"/>
      <c r="N25" s="63"/>
      <c r="O25" s="59"/>
      <c r="P25" s="60"/>
    </row>
    <row r="26" spans="2:16" ht="15.75" thickBot="1" x14ac:dyDescent="0.35">
      <c r="B26" s="67"/>
      <c r="C26" s="67"/>
      <c r="D26" s="67"/>
      <c r="E26" s="67"/>
      <c r="F26" s="67"/>
      <c r="G26" s="68"/>
      <c r="H26" s="68"/>
      <c r="I26" s="68"/>
      <c r="J26" s="68"/>
      <c r="K26" s="68"/>
      <c r="L26" s="69"/>
      <c r="M26" s="69"/>
      <c r="N26" s="69"/>
      <c r="O26" s="68"/>
      <c r="P26" s="68"/>
    </row>
    <row r="27" spans="2:16" ht="27" thickBot="1" x14ac:dyDescent="0.35">
      <c r="B27" s="64" t="s">
        <v>0</v>
      </c>
      <c r="C27" s="65"/>
      <c r="D27" s="66">
        <v>63338.9</v>
      </c>
      <c r="E27" s="67"/>
      <c r="F27" s="67"/>
      <c r="G27" s="68"/>
      <c r="H27" s="68"/>
      <c r="I27" s="68"/>
      <c r="J27" s="68"/>
      <c r="K27" s="68"/>
      <c r="L27" s="69"/>
      <c r="M27" s="69"/>
      <c r="N27" s="69"/>
      <c r="O27" s="68"/>
      <c r="P27" s="68"/>
    </row>
    <row r="28" spans="2:16" ht="15.75" thickBot="1" x14ac:dyDescent="0.35">
      <c r="B28" s="70"/>
      <c r="C28" s="62"/>
      <c r="D28" s="62"/>
      <c r="E28" s="67"/>
      <c r="F28" s="67"/>
      <c r="G28" s="68"/>
      <c r="H28" s="68"/>
      <c r="I28" s="68"/>
      <c r="J28" s="68"/>
      <c r="K28" s="68"/>
      <c r="L28" s="69"/>
      <c r="M28" s="69"/>
      <c r="N28" s="69"/>
      <c r="O28" s="68"/>
      <c r="P28" s="68"/>
    </row>
    <row r="29" spans="2:16" ht="15.75" thickBot="1" x14ac:dyDescent="0.35">
      <c r="B29" s="64" t="s">
        <v>24</v>
      </c>
      <c r="C29" s="65"/>
      <c r="D29" s="66">
        <v>0</v>
      </c>
      <c r="E29" s="67"/>
      <c r="F29" s="67"/>
      <c r="G29" s="68"/>
      <c r="H29" s="68"/>
      <c r="I29" s="68"/>
      <c r="J29" s="68"/>
      <c r="K29" s="68"/>
      <c r="L29" s="69"/>
      <c r="M29" s="69"/>
      <c r="N29" s="69"/>
      <c r="O29" s="68"/>
      <c r="P29" s="68"/>
    </row>
    <row r="30" spans="2:16" ht="15.75" thickBot="1" x14ac:dyDescent="0.35">
      <c r="B30" s="70"/>
      <c r="C30" s="62"/>
      <c r="D30" s="62"/>
      <c r="E30" s="67"/>
      <c r="F30" s="67"/>
      <c r="G30" s="68"/>
      <c r="H30" s="68"/>
      <c r="I30" s="68"/>
      <c r="J30" s="68"/>
      <c r="K30" s="68"/>
      <c r="L30" s="69"/>
      <c r="M30" s="69"/>
      <c r="N30" s="69"/>
      <c r="O30" s="68"/>
      <c r="P30" s="68"/>
    </row>
    <row r="31" spans="2:16" ht="27" thickBot="1" x14ac:dyDescent="0.35">
      <c r="B31" s="64" t="s">
        <v>23</v>
      </c>
      <c r="C31" s="65"/>
      <c r="D31" s="66">
        <f>+G11-G23-D25+D27-D29</f>
        <v>54131.999999999956</v>
      </c>
      <c r="E31" s="67"/>
      <c r="F31" s="67"/>
      <c r="G31" s="68"/>
      <c r="H31" s="68"/>
      <c r="I31" s="68"/>
      <c r="J31" s="68"/>
      <c r="K31" s="68"/>
      <c r="L31" s="69"/>
      <c r="M31" s="69"/>
      <c r="N31" s="69"/>
      <c r="O31" s="68"/>
      <c r="P31" s="68"/>
    </row>
    <row r="32" spans="2:16" ht="15.75" thickBot="1" x14ac:dyDescent="0.35">
      <c r="E32" s="71"/>
      <c r="F32" s="71"/>
      <c r="G32" s="71"/>
      <c r="H32" s="71"/>
    </row>
    <row r="33" spans="2:14" ht="18" x14ac:dyDescent="0.35">
      <c r="B33" s="92" t="s">
        <v>38</v>
      </c>
      <c r="C33" s="72"/>
      <c r="D33" s="72"/>
      <c r="E33" s="73"/>
      <c r="F33" s="73"/>
      <c r="G33" s="73"/>
      <c r="H33" s="73"/>
      <c r="I33" s="72"/>
      <c r="J33" s="72"/>
      <c r="K33" s="72"/>
      <c r="L33" s="72"/>
      <c r="M33" s="72"/>
      <c r="N33" s="74"/>
    </row>
    <row r="34" spans="2:14" ht="5.25" customHeight="1" x14ac:dyDescent="0.3">
      <c r="B34" s="75"/>
      <c r="E34" s="71"/>
      <c r="F34" s="71"/>
      <c r="G34" s="71"/>
      <c r="H34" s="71"/>
      <c r="N34" s="76"/>
    </row>
    <row r="35" spans="2:14" ht="18" x14ac:dyDescent="0.3">
      <c r="B35" s="141" t="s">
        <v>45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</row>
    <row r="36" spans="2:14" ht="77.25" customHeight="1" x14ac:dyDescent="0.35">
      <c r="B36" s="132" t="s">
        <v>42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4"/>
    </row>
    <row r="37" spans="2:14" ht="8.25" customHeight="1" x14ac:dyDescent="0.3">
      <c r="B37" s="96"/>
      <c r="C37" s="97"/>
      <c r="D37" s="97"/>
      <c r="E37" s="98"/>
      <c r="F37" s="98"/>
      <c r="G37" s="98"/>
      <c r="H37" s="98"/>
      <c r="I37" s="97"/>
      <c r="J37" s="97"/>
      <c r="K37" s="97"/>
      <c r="L37" s="97"/>
      <c r="M37" s="97"/>
      <c r="N37" s="99"/>
    </row>
    <row r="38" spans="2:14" ht="18" x14ac:dyDescent="0.3">
      <c r="B38" s="144" t="s">
        <v>46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</row>
    <row r="39" spans="2:14" ht="58.5" customHeight="1" x14ac:dyDescent="0.35">
      <c r="B39" s="132" t="s">
        <v>43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4"/>
    </row>
    <row r="40" spans="2:14" ht="75.75" customHeight="1" x14ac:dyDescent="0.35">
      <c r="B40" s="132" t="s">
        <v>44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4"/>
    </row>
    <row r="41" spans="2:14" ht="4.5" customHeight="1" thickBot="1" x14ac:dyDescent="0.35">
      <c r="B41" s="77"/>
      <c r="C41" s="78"/>
      <c r="D41" s="78"/>
      <c r="E41" s="91"/>
      <c r="F41" s="91"/>
      <c r="G41" s="91"/>
      <c r="H41" s="91"/>
      <c r="I41" s="78"/>
      <c r="J41" s="78"/>
      <c r="K41" s="78"/>
      <c r="L41" s="78"/>
      <c r="M41" s="78"/>
      <c r="N41" s="79"/>
    </row>
    <row r="42" spans="2:14" x14ac:dyDescent="0.3">
      <c r="E42" s="71"/>
      <c r="F42" s="71"/>
      <c r="G42" s="71"/>
      <c r="H42" s="71"/>
    </row>
    <row r="43" spans="2:14" x14ac:dyDescent="0.3">
      <c r="E43" s="71"/>
      <c r="F43" s="71"/>
      <c r="G43" s="71"/>
      <c r="H43" s="71"/>
    </row>
    <row r="44" spans="2:14" x14ac:dyDescent="0.3">
      <c r="E44" s="71"/>
      <c r="F44" s="71"/>
      <c r="G44" s="71"/>
      <c r="H44" s="71"/>
    </row>
    <row r="45" spans="2:14" x14ac:dyDescent="0.3">
      <c r="E45" s="80"/>
      <c r="F45" s="80"/>
      <c r="G45" s="80"/>
      <c r="H45" s="80"/>
    </row>
    <row r="46" spans="2:14" x14ac:dyDescent="0.3">
      <c r="E46" s="80"/>
      <c r="F46" s="80"/>
      <c r="G46" s="80"/>
      <c r="H46" s="80"/>
    </row>
    <row r="47" spans="2:14" x14ac:dyDescent="0.3">
      <c r="E47" s="71"/>
      <c r="F47" s="71"/>
      <c r="G47" s="71"/>
      <c r="H47" s="71"/>
    </row>
    <row r="48" spans="2:14" x14ac:dyDescent="0.3">
      <c r="E48" s="71"/>
      <c r="F48" s="71"/>
      <c r="G48" s="71"/>
      <c r="H48" s="71"/>
    </row>
    <row r="49" spans="5:8" x14ac:dyDescent="0.3">
      <c r="E49" s="80"/>
      <c r="F49" s="80"/>
      <c r="G49" s="80"/>
      <c r="H49" s="80"/>
    </row>
    <row r="50" spans="5:8" x14ac:dyDescent="0.3">
      <c r="E50" s="71"/>
      <c r="F50" s="71"/>
      <c r="G50" s="71"/>
      <c r="H50" s="71"/>
    </row>
    <row r="51" spans="5:8" x14ac:dyDescent="0.3">
      <c r="E51" s="80"/>
      <c r="F51" s="80"/>
      <c r="G51" s="80"/>
      <c r="H51" s="80"/>
    </row>
    <row r="52" spans="5:8" x14ac:dyDescent="0.3">
      <c r="E52" s="71"/>
      <c r="F52" s="71"/>
      <c r="G52" s="71"/>
      <c r="H52" s="71"/>
    </row>
    <row r="53" spans="5:8" x14ac:dyDescent="0.3">
      <c r="E53" s="71"/>
      <c r="F53" s="71"/>
      <c r="G53" s="71"/>
      <c r="H53" s="71"/>
    </row>
  </sheetData>
  <mergeCells count="26">
    <mergeCell ref="B3:N3"/>
    <mergeCell ref="B1:N1"/>
    <mergeCell ref="B2:N2"/>
    <mergeCell ref="B4:N4"/>
    <mergeCell ref="B5:N5"/>
    <mergeCell ref="B6:N6"/>
    <mergeCell ref="N13:N14"/>
    <mergeCell ref="L13:L14"/>
    <mergeCell ref="B13:B14"/>
    <mergeCell ref="C13:C14"/>
    <mergeCell ref="D13:D14"/>
    <mergeCell ref="M13:M14"/>
    <mergeCell ref="E13:K13"/>
    <mergeCell ref="B12:N12"/>
    <mergeCell ref="L7:L8"/>
    <mergeCell ref="D7:D8"/>
    <mergeCell ref="E7:K7"/>
    <mergeCell ref="B7:B8"/>
    <mergeCell ref="B40:N40"/>
    <mergeCell ref="N7:N8"/>
    <mergeCell ref="M7:M8"/>
    <mergeCell ref="C7:C8"/>
    <mergeCell ref="B35:N35"/>
    <mergeCell ref="B36:N36"/>
    <mergeCell ref="B38:N38"/>
    <mergeCell ref="B39:N39"/>
  </mergeCells>
  <phoneticPr fontId="0" type="noConversion"/>
  <printOptions horizontalCentered="1" verticalCentered="1"/>
  <pageMargins left="0.74803149606299213" right="0.74803149606299213" top="0.47244094488188981" bottom="0.74803149606299213" header="0" footer="0"/>
  <pageSetup scale="48" orientation="landscape" r:id="rId1"/>
  <headerFooter>
    <oddHeader>&amp;Canexo 5.10.1.a RECURSOS DEVENGADOS DURANTE EL EJERCICIO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21C2-68E4-42E1-AA67-B2FB9A0790FC}">
  <sheetPr>
    <pageSetUpPr fitToPage="1"/>
  </sheetPr>
  <dimension ref="A1:P47"/>
  <sheetViews>
    <sheetView zoomScaleNormal="100" zoomScalePageLayoutView="125" workbookViewId="0">
      <selection activeCell="B41" sqref="B41"/>
    </sheetView>
  </sheetViews>
  <sheetFormatPr baseColWidth="10" defaultColWidth="11.42578125" defaultRowHeight="15" x14ac:dyDescent="0.3"/>
  <cols>
    <col min="1" max="1" width="19.85546875" style="100" customWidth="1"/>
    <col min="2" max="2" width="13.28515625" style="100" customWidth="1"/>
    <col min="3" max="3" width="13.140625" style="100" customWidth="1"/>
    <col min="4" max="4" width="14.85546875" style="100" customWidth="1"/>
    <col min="5" max="5" width="12.85546875" style="100" customWidth="1"/>
    <col min="6" max="7" width="12.42578125" style="100" customWidth="1"/>
    <col min="8" max="12" width="11.42578125" style="100"/>
    <col min="13" max="13" width="19.7109375" style="100" customWidth="1"/>
    <col min="14" max="16384" width="11.42578125" style="100"/>
  </cols>
  <sheetData>
    <row r="1" spans="1:16" ht="22.5" customHeight="1" x14ac:dyDescent="0.3">
      <c r="A1" s="171" t="s">
        <v>85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6" ht="18" customHeight="1" thickBot="1" x14ac:dyDescent="0.35">
      <c r="A2" s="172" t="s">
        <v>48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6" ht="9" customHeight="1" x14ac:dyDescent="0.3">
      <c r="A3" s="173" t="s">
        <v>49</v>
      </c>
      <c r="B3" s="175">
        <v>2022</v>
      </c>
      <c r="C3" s="176"/>
      <c r="D3" s="176"/>
      <c r="E3" s="176"/>
      <c r="F3" s="176"/>
      <c r="G3" s="176"/>
      <c r="H3" s="176"/>
      <c r="I3" s="177"/>
      <c r="J3" s="178" t="s">
        <v>50</v>
      </c>
      <c r="K3" s="179"/>
      <c r="L3" s="179"/>
      <c r="M3" s="180"/>
    </row>
    <row r="4" spans="1:16" ht="21" customHeight="1" thickBot="1" x14ac:dyDescent="0.35">
      <c r="A4" s="174"/>
      <c r="B4" s="184" t="s">
        <v>51</v>
      </c>
      <c r="C4" s="185"/>
      <c r="D4" s="185"/>
      <c r="E4" s="185"/>
      <c r="F4" s="185"/>
      <c r="G4" s="185"/>
      <c r="H4" s="185"/>
      <c r="I4" s="186"/>
      <c r="J4" s="181"/>
      <c r="K4" s="182"/>
      <c r="L4" s="182"/>
      <c r="M4" s="183"/>
    </row>
    <row r="5" spans="1:16" ht="11.25" customHeight="1" thickBot="1" x14ac:dyDescent="0.35">
      <c r="A5" s="102"/>
      <c r="B5" s="103"/>
      <c r="C5" s="103"/>
      <c r="D5" s="189" t="s">
        <v>52</v>
      </c>
      <c r="E5" s="190"/>
      <c r="F5" s="190"/>
      <c r="G5" s="191"/>
      <c r="H5" s="192" t="s">
        <v>53</v>
      </c>
      <c r="I5" s="193"/>
      <c r="J5" s="194" t="s">
        <v>54</v>
      </c>
      <c r="K5" s="194"/>
      <c r="L5" s="194"/>
      <c r="M5" s="195"/>
    </row>
    <row r="6" spans="1:16" ht="16.5" customHeight="1" x14ac:dyDescent="0.3">
      <c r="A6" s="198" t="s">
        <v>55</v>
      </c>
      <c r="B6" s="104" t="s">
        <v>56</v>
      </c>
      <c r="C6" s="200" t="s">
        <v>57</v>
      </c>
      <c r="D6" s="202" t="s">
        <v>58</v>
      </c>
      <c r="E6" s="202" t="s">
        <v>59</v>
      </c>
      <c r="F6" s="202" t="s">
        <v>60</v>
      </c>
      <c r="G6" s="202" t="s">
        <v>61</v>
      </c>
      <c r="H6" s="203" t="s">
        <v>62</v>
      </c>
      <c r="I6" s="204"/>
      <c r="J6" s="196"/>
      <c r="K6" s="196"/>
      <c r="L6" s="196"/>
      <c r="M6" s="197"/>
    </row>
    <row r="7" spans="1:16" ht="16.5" customHeight="1" thickBot="1" x14ac:dyDescent="0.35">
      <c r="A7" s="199"/>
      <c r="B7" s="105" t="s">
        <v>63</v>
      </c>
      <c r="C7" s="201"/>
      <c r="D7" s="201"/>
      <c r="E7" s="201"/>
      <c r="F7" s="201"/>
      <c r="G7" s="201"/>
      <c r="H7" s="205"/>
      <c r="I7" s="206"/>
      <c r="J7" s="196"/>
      <c r="K7" s="196"/>
      <c r="L7" s="196"/>
      <c r="M7" s="197"/>
    </row>
    <row r="8" spans="1:16" ht="9.9499999999999993" customHeight="1" x14ac:dyDescent="0.3">
      <c r="A8" s="106">
        <v>1000</v>
      </c>
      <c r="B8" s="107">
        <v>324160.40000000002</v>
      </c>
      <c r="C8" s="107">
        <v>328948.40000000002</v>
      </c>
      <c r="D8" s="107">
        <v>328948.40000000002</v>
      </c>
      <c r="E8" s="107">
        <v>328948.40000000002</v>
      </c>
      <c r="F8" s="107">
        <v>0</v>
      </c>
      <c r="G8" s="107">
        <f t="shared" ref="G8:G13" si="0">+E8+F8</f>
        <v>328948.40000000002</v>
      </c>
      <c r="H8" s="207">
        <f t="shared" ref="H8:H14" si="1">IF(D8&lt;=0,0,(G8*100)/D8)</f>
        <v>100</v>
      </c>
      <c r="I8" s="208"/>
      <c r="J8" s="196"/>
      <c r="K8" s="196"/>
      <c r="L8" s="196"/>
      <c r="M8" s="197"/>
      <c r="O8" s="100" t="str">
        <f>UPPER(O7)</f>
        <v/>
      </c>
    </row>
    <row r="9" spans="1:16" ht="9.9499999999999993" customHeight="1" x14ac:dyDescent="0.3">
      <c r="A9" s="106">
        <v>2000</v>
      </c>
      <c r="B9" s="107">
        <v>7254.5</v>
      </c>
      <c r="C9" s="107">
        <v>11244.8</v>
      </c>
      <c r="D9" s="107">
        <v>11244.8</v>
      </c>
      <c r="E9" s="107">
        <v>11244.8</v>
      </c>
      <c r="F9" s="107">
        <v>0</v>
      </c>
      <c r="G9" s="107">
        <f t="shared" si="0"/>
        <v>11244.8</v>
      </c>
      <c r="H9" s="187">
        <f t="shared" si="1"/>
        <v>100</v>
      </c>
      <c r="I9" s="188"/>
      <c r="J9" s="196"/>
      <c r="K9" s="196"/>
      <c r="L9" s="196"/>
      <c r="M9" s="197"/>
    </row>
    <row r="10" spans="1:16" ht="9.9499999999999993" customHeight="1" x14ac:dyDescent="0.3">
      <c r="A10" s="106">
        <v>3000</v>
      </c>
      <c r="B10" s="107">
        <v>50116.6</v>
      </c>
      <c r="C10" s="107">
        <v>42748.6</v>
      </c>
      <c r="D10" s="107">
        <v>42748.6</v>
      </c>
      <c r="E10" s="107">
        <v>42748.6</v>
      </c>
      <c r="F10" s="107">
        <v>0</v>
      </c>
      <c r="G10" s="107">
        <f t="shared" si="0"/>
        <v>42748.6</v>
      </c>
      <c r="H10" s="187">
        <f t="shared" si="1"/>
        <v>100</v>
      </c>
      <c r="I10" s="188"/>
      <c r="J10" s="196"/>
      <c r="K10" s="196"/>
      <c r="L10" s="196"/>
      <c r="M10" s="197"/>
      <c r="O10" s="100" t="s">
        <v>64</v>
      </c>
    </row>
    <row r="11" spans="1:16" ht="9.9499999999999993" customHeight="1" x14ac:dyDescent="0.3">
      <c r="A11" s="106">
        <v>4000</v>
      </c>
      <c r="B11" s="107">
        <v>4421.5</v>
      </c>
      <c r="C11" s="107">
        <v>4418.7</v>
      </c>
      <c r="D11" s="107">
        <v>4418.7</v>
      </c>
      <c r="E11" s="107">
        <v>4418.7</v>
      </c>
      <c r="F11" s="107">
        <v>0</v>
      </c>
      <c r="G11" s="107">
        <f t="shared" si="0"/>
        <v>4418.7</v>
      </c>
      <c r="H11" s="187">
        <f>IF(D11&lt;=0,0,(G11*100)/D11)</f>
        <v>100</v>
      </c>
      <c r="I11" s="188"/>
      <c r="J11" s="196"/>
      <c r="K11" s="196"/>
      <c r="L11" s="196"/>
      <c r="M11" s="197"/>
    </row>
    <row r="12" spans="1:16" ht="9.9499999999999993" customHeight="1" x14ac:dyDescent="0.3">
      <c r="A12" s="106">
        <v>5000</v>
      </c>
      <c r="B12" s="107"/>
      <c r="C12" s="107"/>
      <c r="D12" s="107">
        <v>0</v>
      </c>
      <c r="E12" s="107">
        <v>0</v>
      </c>
      <c r="F12" s="107">
        <v>0</v>
      </c>
      <c r="G12" s="107">
        <f t="shared" si="0"/>
        <v>0</v>
      </c>
      <c r="H12" s="187">
        <f t="shared" si="1"/>
        <v>0</v>
      </c>
      <c r="I12" s="188"/>
      <c r="J12" s="196"/>
      <c r="K12" s="196"/>
      <c r="L12" s="196"/>
      <c r="M12" s="197"/>
    </row>
    <row r="13" spans="1:16" ht="9.9499999999999993" customHeight="1" thickBot="1" x14ac:dyDescent="0.35">
      <c r="A13" s="106">
        <v>6000</v>
      </c>
      <c r="B13" s="107">
        <v>0</v>
      </c>
      <c r="C13" s="108">
        <v>0</v>
      </c>
      <c r="D13" s="107">
        <v>0</v>
      </c>
      <c r="E13" s="107">
        <v>0</v>
      </c>
      <c r="F13" s="107">
        <v>0</v>
      </c>
      <c r="G13" s="107">
        <f t="shared" si="0"/>
        <v>0</v>
      </c>
      <c r="H13" s="209">
        <f t="shared" si="1"/>
        <v>0</v>
      </c>
      <c r="I13" s="210"/>
      <c r="J13" s="196"/>
      <c r="K13" s="196"/>
      <c r="L13" s="196"/>
      <c r="M13" s="197"/>
    </row>
    <row r="14" spans="1:16" ht="15" customHeight="1" thickBot="1" x14ac:dyDescent="0.35">
      <c r="A14" s="109" t="s">
        <v>65</v>
      </c>
      <c r="B14" s="110">
        <f t="shared" ref="B14:G14" si="2">SUM(B8:B13)</f>
        <v>385953</v>
      </c>
      <c r="C14" s="110">
        <f t="shared" si="2"/>
        <v>387360.5</v>
      </c>
      <c r="D14" s="110">
        <f t="shared" si="2"/>
        <v>387360.5</v>
      </c>
      <c r="E14" s="110">
        <f t="shared" si="2"/>
        <v>387360.5</v>
      </c>
      <c r="F14" s="110">
        <f t="shared" si="2"/>
        <v>0</v>
      </c>
      <c r="G14" s="110">
        <f t="shared" si="2"/>
        <v>387360.5</v>
      </c>
      <c r="H14" s="211">
        <f t="shared" si="1"/>
        <v>100</v>
      </c>
      <c r="I14" s="212"/>
      <c r="J14" s="196"/>
      <c r="K14" s="196"/>
      <c r="L14" s="196"/>
      <c r="M14" s="197"/>
      <c r="P14" s="111"/>
    </row>
    <row r="15" spans="1:16" ht="9" customHeight="1" thickBot="1" x14ac:dyDescent="0.35">
      <c r="A15" s="101" t="s">
        <v>66</v>
      </c>
      <c r="B15" s="213" t="s">
        <v>67</v>
      </c>
      <c r="C15" s="214"/>
      <c r="D15" s="214"/>
      <c r="E15" s="214"/>
      <c r="F15" s="214"/>
      <c r="G15" s="214"/>
      <c r="H15" s="214"/>
      <c r="I15" s="215"/>
      <c r="J15" s="194" t="s">
        <v>68</v>
      </c>
      <c r="K15" s="194"/>
      <c r="L15" s="194"/>
      <c r="M15" s="195"/>
    </row>
    <row r="16" spans="1:16" ht="16.5" customHeight="1" thickBot="1" x14ac:dyDescent="0.35">
      <c r="A16" s="112"/>
      <c r="B16" s="113"/>
      <c r="C16" s="113"/>
      <c r="D16" s="189" t="s">
        <v>52</v>
      </c>
      <c r="E16" s="190"/>
      <c r="F16" s="190"/>
      <c r="G16" s="191"/>
      <c r="H16" s="192" t="s">
        <v>53</v>
      </c>
      <c r="I16" s="193"/>
      <c r="J16" s="196"/>
      <c r="K16" s="196"/>
      <c r="L16" s="196"/>
      <c r="M16" s="197"/>
      <c r="O16" s="114"/>
    </row>
    <row r="17" spans="1:16" ht="8.25" customHeight="1" x14ac:dyDescent="0.3">
      <c r="A17" s="216" t="s">
        <v>55</v>
      </c>
      <c r="B17" s="115" t="s">
        <v>56</v>
      </c>
      <c r="C17" s="218" t="s">
        <v>57</v>
      </c>
      <c r="D17" s="220" t="s">
        <v>58</v>
      </c>
      <c r="E17" s="220" t="s">
        <v>59</v>
      </c>
      <c r="F17" s="115" t="s">
        <v>69</v>
      </c>
      <c r="G17" s="220" t="s">
        <v>61</v>
      </c>
      <c r="H17" s="203" t="s">
        <v>62</v>
      </c>
      <c r="I17" s="204"/>
      <c r="J17" s="196"/>
      <c r="K17" s="196"/>
      <c r="L17" s="196"/>
      <c r="M17" s="197"/>
    </row>
    <row r="18" spans="1:16" ht="16.5" customHeight="1" thickBot="1" x14ac:dyDescent="0.35">
      <c r="A18" s="217"/>
      <c r="B18" s="116" t="s">
        <v>63</v>
      </c>
      <c r="C18" s="219"/>
      <c r="D18" s="219"/>
      <c r="E18" s="219"/>
      <c r="F18" s="116" t="s">
        <v>70</v>
      </c>
      <c r="G18" s="219"/>
      <c r="H18" s="205"/>
      <c r="I18" s="206"/>
      <c r="J18" s="196"/>
      <c r="K18" s="196"/>
      <c r="L18" s="196"/>
      <c r="M18" s="197"/>
    </row>
    <row r="19" spans="1:16" ht="12" customHeight="1" x14ac:dyDescent="0.3">
      <c r="A19" s="106">
        <v>1000</v>
      </c>
      <c r="B19" s="107">
        <v>9980.7000000000007</v>
      </c>
      <c r="C19" s="107">
        <v>9980.7000000000007</v>
      </c>
      <c r="D19" s="107">
        <v>9980.7000000000007</v>
      </c>
      <c r="E19" s="107">
        <v>1679</v>
      </c>
      <c r="F19" s="107">
        <v>0</v>
      </c>
      <c r="G19" s="107">
        <f t="shared" ref="G19:G24" si="3">+E19+F19</f>
        <v>1679</v>
      </c>
      <c r="H19" s="207">
        <f t="shared" ref="H19:H25" si="4">IF(D19&lt;=0,0,(G19*100)/D19)</f>
        <v>16.822467362008677</v>
      </c>
      <c r="I19" s="208"/>
      <c r="J19" s="196"/>
      <c r="K19" s="196"/>
      <c r="L19" s="196"/>
      <c r="M19" s="197"/>
      <c r="P19" s="111"/>
    </row>
    <row r="20" spans="1:16" ht="12.6" customHeight="1" x14ac:dyDescent="0.3">
      <c r="A20" s="106">
        <v>2000</v>
      </c>
      <c r="B20" s="107">
        <v>5447</v>
      </c>
      <c r="C20" s="107">
        <v>5447</v>
      </c>
      <c r="D20" s="107">
        <v>5447</v>
      </c>
      <c r="E20" s="107">
        <v>3424.7</v>
      </c>
      <c r="F20" s="107">
        <v>0</v>
      </c>
      <c r="G20" s="107">
        <f t="shared" si="3"/>
        <v>3424.7</v>
      </c>
      <c r="H20" s="187">
        <f t="shared" si="4"/>
        <v>62.873141178630441</v>
      </c>
      <c r="I20" s="188"/>
      <c r="J20" s="196"/>
      <c r="K20" s="196"/>
      <c r="L20" s="196"/>
      <c r="M20" s="197"/>
      <c r="P20" s="111"/>
    </row>
    <row r="21" spans="1:16" ht="14.45" customHeight="1" x14ac:dyDescent="0.3">
      <c r="A21" s="106">
        <v>3000</v>
      </c>
      <c r="B21" s="107">
        <v>23836.7</v>
      </c>
      <c r="C21" s="107">
        <v>23836.7</v>
      </c>
      <c r="D21" s="107">
        <v>23836.7</v>
      </c>
      <c r="E21" s="107">
        <v>14247.3</v>
      </c>
      <c r="F21" s="107">
        <v>0</v>
      </c>
      <c r="G21" s="107">
        <f t="shared" si="3"/>
        <v>14247.3</v>
      </c>
      <c r="H21" s="187">
        <f t="shared" si="4"/>
        <v>59.770438022041638</v>
      </c>
      <c r="I21" s="188"/>
      <c r="J21" s="196"/>
      <c r="K21" s="196"/>
      <c r="L21" s="196"/>
      <c r="M21" s="197"/>
      <c r="P21" s="111"/>
    </row>
    <row r="22" spans="1:16" ht="10.7" customHeight="1" x14ac:dyDescent="0.3">
      <c r="A22" s="106">
        <v>4000</v>
      </c>
      <c r="B22" s="107">
        <v>3450</v>
      </c>
      <c r="C22" s="107">
        <v>3450</v>
      </c>
      <c r="D22" s="107">
        <v>3450</v>
      </c>
      <c r="E22" s="107">
        <v>3198.9</v>
      </c>
      <c r="F22" s="107">
        <v>0</v>
      </c>
      <c r="G22" s="107">
        <f t="shared" si="3"/>
        <v>3198.9</v>
      </c>
      <c r="H22" s="187">
        <f t="shared" si="4"/>
        <v>92.721739130434784</v>
      </c>
      <c r="I22" s="188"/>
      <c r="J22" s="196"/>
      <c r="K22" s="196"/>
      <c r="L22" s="196"/>
      <c r="M22" s="197"/>
    </row>
    <row r="23" spans="1:16" ht="9" customHeight="1" x14ac:dyDescent="0.3">
      <c r="A23" s="106">
        <v>5000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f t="shared" si="3"/>
        <v>0</v>
      </c>
      <c r="H23" s="187">
        <f t="shared" si="4"/>
        <v>0</v>
      </c>
      <c r="I23" s="188"/>
      <c r="J23" s="196"/>
      <c r="K23" s="196"/>
      <c r="L23" s="196"/>
      <c r="M23" s="197"/>
    </row>
    <row r="24" spans="1:16" ht="10.35" customHeight="1" thickBot="1" x14ac:dyDescent="0.35">
      <c r="A24" s="106">
        <v>6000</v>
      </c>
      <c r="B24" s="107">
        <v>0</v>
      </c>
      <c r="C24" s="107">
        <v>0</v>
      </c>
      <c r="D24" s="107">
        <v>0</v>
      </c>
      <c r="E24" s="107">
        <v>0</v>
      </c>
      <c r="F24" s="107">
        <v>0</v>
      </c>
      <c r="G24" s="107">
        <f t="shared" si="3"/>
        <v>0</v>
      </c>
      <c r="H24" s="209">
        <f t="shared" si="4"/>
        <v>0</v>
      </c>
      <c r="I24" s="210"/>
      <c r="J24" s="196"/>
      <c r="K24" s="196"/>
      <c r="L24" s="196"/>
      <c r="M24" s="197"/>
    </row>
    <row r="25" spans="1:16" ht="15" customHeight="1" thickBot="1" x14ac:dyDescent="0.35">
      <c r="A25" s="109" t="s">
        <v>65</v>
      </c>
      <c r="B25" s="110">
        <f t="shared" ref="B25:G25" si="5">SUM(B19:B24)</f>
        <v>42714.400000000001</v>
      </c>
      <c r="C25" s="110">
        <f t="shared" si="5"/>
        <v>42714.400000000001</v>
      </c>
      <c r="D25" s="110">
        <f t="shared" si="5"/>
        <v>42714.400000000001</v>
      </c>
      <c r="E25" s="110">
        <f t="shared" si="5"/>
        <v>22549.9</v>
      </c>
      <c r="F25" s="110">
        <f t="shared" si="5"/>
        <v>0</v>
      </c>
      <c r="G25" s="110">
        <f t="shared" si="5"/>
        <v>22549.9</v>
      </c>
      <c r="H25" s="211">
        <f t="shared" si="4"/>
        <v>52.792266776543741</v>
      </c>
      <c r="I25" s="212"/>
      <c r="J25" s="221"/>
      <c r="K25" s="221"/>
      <c r="L25" s="221"/>
      <c r="M25" s="222"/>
    </row>
    <row r="26" spans="1:16" ht="16.5" customHeight="1" thickBot="1" x14ac:dyDescent="0.35">
      <c r="A26" s="117" t="s">
        <v>71</v>
      </c>
      <c r="B26" s="213" t="s">
        <v>67</v>
      </c>
      <c r="C26" s="214"/>
      <c r="D26" s="214"/>
      <c r="E26" s="214"/>
      <c r="F26" s="214"/>
      <c r="G26" s="214"/>
      <c r="H26" s="214"/>
      <c r="I26" s="215"/>
      <c r="J26" s="194" t="s">
        <v>72</v>
      </c>
      <c r="K26" s="194"/>
      <c r="L26" s="194"/>
      <c r="M26" s="195"/>
    </row>
    <row r="27" spans="1:16" ht="11.25" customHeight="1" thickBot="1" x14ac:dyDescent="0.35">
      <c r="A27" s="112"/>
      <c r="B27" s="113"/>
      <c r="C27" s="113"/>
      <c r="D27" s="189" t="s">
        <v>52</v>
      </c>
      <c r="E27" s="190"/>
      <c r="F27" s="190"/>
      <c r="G27" s="191"/>
      <c r="H27" s="223" t="s">
        <v>53</v>
      </c>
      <c r="I27" s="224"/>
      <c r="J27" s="196"/>
      <c r="K27" s="196"/>
      <c r="L27" s="196"/>
      <c r="M27" s="197"/>
    </row>
    <row r="28" spans="1:16" ht="9.9499999999999993" customHeight="1" x14ac:dyDescent="0.3">
      <c r="A28" s="216" t="s">
        <v>55</v>
      </c>
      <c r="B28" s="115" t="s">
        <v>56</v>
      </c>
      <c r="C28" s="218" t="s">
        <v>57</v>
      </c>
      <c r="D28" s="220" t="s">
        <v>58</v>
      </c>
      <c r="E28" s="220" t="s">
        <v>59</v>
      </c>
      <c r="F28" s="220" t="s">
        <v>60</v>
      </c>
      <c r="G28" s="220" t="s">
        <v>61</v>
      </c>
      <c r="H28" s="225" t="s">
        <v>62</v>
      </c>
      <c r="I28" s="226"/>
      <c r="J28" s="196"/>
      <c r="K28" s="196"/>
      <c r="L28" s="196"/>
      <c r="M28" s="197"/>
    </row>
    <row r="29" spans="1:16" ht="18" customHeight="1" thickBot="1" x14ac:dyDescent="0.35">
      <c r="A29" s="217"/>
      <c r="B29" s="116" t="s">
        <v>63</v>
      </c>
      <c r="C29" s="219"/>
      <c r="D29" s="219"/>
      <c r="E29" s="219"/>
      <c r="F29" s="219"/>
      <c r="G29" s="219"/>
      <c r="H29" s="227"/>
      <c r="I29" s="228"/>
      <c r="J29" s="196"/>
      <c r="K29" s="196"/>
      <c r="L29" s="196"/>
      <c r="M29" s="197"/>
    </row>
    <row r="30" spans="1:16" ht="9.9499999999999993" customHeight="1" x14ac:dyDescent="0.3">
      <c r="A30" s="106">
        <v>1000</v>
      </c>
      <c r="B30" s="107">
        <f>+B8+B19</f>
        <v>334141.10000000003</v>
      </c>
      <c r="C30" s="108">
        <f>+C8+C19</f>
        <v>338929.10000000003</v>
      </c>
      <c r="D30" s="107">
        <f>+D8+D19</f>
        <v>338929.10000000003</v>
      </c>
      <c r="E30" s="107">
        <f>+E8+E19</f>
        <v>330627.40000000002</v>
      </c>
      <c r="F30" s="107">
        <f>+F8+F19</f>
        <v>0</v>
      </c>
      <c r="G30" s="107">
        <f t="shared" ref="G30:G35" si="6">+E30+F30</f>
        <v>330627.40000000002</v>
      </c>
      <c r="H30" s="229">
        <f t="shared" ref="H30:H36" si="7">IF(D30&lt;=0,0,(G30*100)/D30)</f>
        <v>97.550608667122418</v>
      </c>
      <c r="I30" s="230"/>
      <c r="J30" s="196"/>
      <c r="K30" s="196"/>
      <c r="L30" s="196"/>
      <c r="M30" s="197"/>
    </row>
    <row r="31" spans="1:16" ht="9.9499999999999993" customHeight="1" x14ac:dyDescent="0.3">
      <c r="A31" s="106">
        <v>2000</v>
      </c>
      <c r="B31" s="107">
        <f t="shared" ref="B31:F35" si="8">+B9+B20</f>
        <v>12701.5</v>
      </c>
      <c r="C31" s="107">
        <f t="shared" si="8"/>
        <v>16691.8</v>
      </c>
      <c r="D31" s="107">
        <f t="shared" si="8"/>
        <v>16691.8</v>
      </c>
      <c r="E31" s="107">
        <f t="shared" si="8"/>
        <v>14669.5</v>
      </c>
      <c r="F31" s="107">
        <f t="shared" si="8"/>
        <v>0</v>
      </c>
      <c r="G31" s="107">
        <f t="shared" si="6"/>
        <v>14669.5</v>
      </c>
      <c r="H31" s="187">
        <f t="shared" si="7"/>
        <v>87.884470218909883</v>
      </c>
      <c r="I31" s="188"/>
      <c r="J31" s="196"/>
      <c r="K31" s="196"/>
      <c r="L31" s="196"/>
      <c r="M31" s="197"/>
    </row>
    <row r="32" spans="1:16" ht="9.9499999999999993" customHeight="1" x14ac:dyDescent="0.3">
      <c r="A32" s="106">
        <v>3000</v>
      </c>
      <c r="B32" s="107">
        <f t="shared" si="8"/>
        <v>73953.3</v>
      </c>
      <c r="C32" s="107">
        <f>+C10+C21</f>
        <v>66585.3</v>
      </c>
      <c r="D32" s="107">
        <f t="shared" si="8"/>
        <v>66585.3</v>
      </c>
      <c r="E32" s="107">
        <f t="shared" si="8"/>
        <v>56995.899999999994</v>
      </c>
      <c r="F32" s="107">
        <f t="shared" si="8"/>
        <v>0</v>
      </c>
      <c r="G32" s="107">
        <f t="shared" si="6"/>
        <v>56995.899999999994</v>
      </c>
      <c r="H32" s="187">
        <f t="shared" si="7"/>
        <v>85.598322752919927</v>
      </c>
      <c r="I32" s="188"/>
      <c r="J32" s="196"/>
      <c r="K32" s="196"/>
      <c r="L32" s="196"/>
      <c r="M32" s="197"/>
    </row>
    <row r="33" spans="1:13" ht="9.9499999999999993" customHeight="1" x14ac:dyDescent="0.3">
      <c r="A33" s="106">
        <v>4000</v>
      </c>
      <c r="B33" s="107">
        <f t="shared" si="8"/>
        <v>7871.5</v>
      </c>
      <c r="C33" s="107">
        <f t="shared" si="8"/>
        <v>7868.7</v>
      </c>
      <c r="D33" s="107">
        <f t="shared" si="8"/>
        <v>7868.7</v>
      </c>
      <c r="E33" s="107">
        <f t="shared" si="8"/>
        <v>7617.6</v>
      </c>
      <c r="F33" s="107">
        <f t="shared" si="8"/>
        <v>0</v>
      </c>
      <c r="G33" s="107">
        <f t="shared" si="6"/>
        <v>7617.6</v>
      </c>
      <c r="H33" s="187">
        <f t="shared" si="7"/>
        <v>96.808875671966149</v>
      </c>
      <c r="I33" s="188"/>
      <c r="J33" s="196"/>
      <c r="K33" s="196"/>
      <c r="L33" s="196"/>
      <c r="M33" s="197"/>
    </row>
    <row r="34" spans="1:13" ht="9.9499999999999993" customHeight="1" x14ac:dyDescent="0.3">
      <c r="A34" s="106">
        <v>5000</v>
      </c>
      <c r="B34" s="107">
        <f t="shared" si="8"/>
        <v>0</v>
      </c>
      <c r="C34" s="108">
        <f t="shared" si="8"/>
        <v>0</v>
      </c>
      <c r="D34" s="107">
        <f t="shared" si="8"/>
        <v>0</v>
      </c>
      <c r="E34" s="107">
        <f t="shared" si="8"/>
        <v>0</v>
      </c>
      <c r="F34" s="107">
        <f t="shared" si="8"/>
        <v>0</v>
      </c>
      <c r="G34" s="107">
        <f t="shared" si="6"/>
        <v>0</v>
      </c>
      <c r="H34" s="187">
        <f t="shared" si="7"/>
        <v>0</v>
      </c>
      <c r="I34" s="188"/>
      <c r="J34" s="196"/>
      <c r="K34" s="196"/>
      <c r="L34" s="196"/>
      <c r="M34" s="197"/>
    </row>
    <row r="35" spans="1:13" ht="9.9499999999999993" customHeight="1" thickBot="1" x14ac:dyDescent="0.35">
      <c r="A35" s="106">
        <v>6000</v>
      </c>
      <c r="B35" s="107">
        <f t="shared" si="8"/>
        <v>0</v>
      </c>
      <c r="C35" s="107">
        <f t="shared" si="8"/>
        <v>0</v>
      </c>
      <c r="D35" s="107">
        <f t="shared" si="8"/>
        <v>0</v>
      </c>
      <c r="E35" s="107">
        <f t="shared" si="8"/>
        <v>0</v>
      </c>
      <c r="F35" s="107">
        <f t="shared" si="8"/>
        <v>0</v>
      </c>
      <c r="G35" s="107">
        <f t="shared" si="6"/>
        <v>0</v>
      </c>
      <c r="H35" s="209">
        <f t="shared" si="7"/>
        <v>0</v>
      </c>
      <c r="I35" s="210"/>
      <c r="J35" s="196"/>
      <c r="K35" s="196"/>
      <c r="L35" s="196"/>
      <c r="M35" s="197"/>
    </row>
    <row r="36" spans="1:13" ht="15" customHeight="1" thickBot="1" x14ac:dyDescent="0.35">
      <c r="A36" s="109" t="s">
        <v>73</v>
      </c>
      <c r="B36" s="110">
        <f t="shared" ref="B36:G36" si="9">SUM(B30:B35)</f>
        <v>428667.4</v>
      </c>
      <c r="C36" s="110">
        <f t="shared" si="9"/>
        <v>430074.9</v>
      </c>
      <c r="D36" s="110">
        <f t="shared" si="9"/>
        <v>430074.9</v>
      </c>
      <c r="E36" s="110">
        <f t="shared" si="9"/>
        <v>409910.4</v>
      </c>
      <c r="F36" s="110">
        <f t="shared" si="9"/>
        <v>0</v>
      </c>
      <c r="G36" s="110">
        <f t="shared" si="9"/>
        <v>409910.4</v>
      </c>
      <c r="H36" s="211">
        <f t="shared" si="7"/>
        <v>95.311398084380187</v>
      </c>
      <c r="I36" s="212"/>
      <c r="J36" s="221"/>
      <c r="K36" s="221"/>
      <c r="L36" s="221"/>
      <c r="M36" s="222"/>
    </row>
    <row r="37" spans="1:13" ht="8.25" customHeight="1" x14ac:dyDescent="0.3">
      <c r="A37" s="231" t="s">
        <v>74</v>
      </c>
      <c r="B37" s="118" t="s">
        <v>56</v>
      </c>
      <c r="C37" s="118" t="s">
        <v>75</v>
      </c>
      <c r="D37" s="173" t="s">
        <v>58</v>
      </c>
      <c r="E37" s="175" t="s">
        <v>76</v>
      </c>
      <c r="F37" s="233"/>
      <c r="G37" s="175" t="s">
        <v>53</v>
      </c>
      <c r="H37" s="176"/>
      <c r="I37" s="233"/>
      <c r="J37" s="234" t="s">
        <v>77</v>
      </c>
      <c r="K37" s="194"/>
      <c r="L37" s="194"/>
      <c r="M37" s="195"/>
    </row>
    <row r="38" spans="1:13" ht="22.5" customHeight="1" thickBot="1" x14ac:dyDescent="0.35">
      <c r="A38" s="232"/>
      <c r="B38" s="119" t="s">
        <v>63</v>
      </c>
      <c r="C38" s="119" t="s">
        <v>78</v>
      </c>
      <c r="D38" s="174"/>
      <c r="E38" s="184" t="s">
        <v>79</v>
      </c>
      <c r="F38" s="237"/>
      <c r="G38" s="184" t="s">
        <v>80</v>
      </c>
      <c r="H38" s="185"/>
      <c r="I38" s="237"/>
      <c r="J38" s="235"/>
      <c r="K38" s="196"/>
      <c r="L38" s="196"/>
      <c r="M38" s="197"/>
    </row>
    <row r="39" spans="1:13" ht="36" x14ac:dyDescent="0.3">
      <c r="A39" s="120" t="s">
        <v>81</v>
      </c>
      <c r="B39" s="121">
        <v>386223.2</v>
      </c>
      <c r="C39" s="121">
        <v>386194.4</v>
      </c>
      <c r="D39" s="121">
        <v>386194.4</v>
      </c>
      <c r="E39" s="238">
        <v>366029.9</v>
      </c>
      <c r="F39" s="239"/>
      <c r="G39" s="240">
        <f t="shared" ref="G39" si="10">IF(D39&lt;=0,0,(E39*100/D39))</f>
        <v>94.778665873974347</v>
      </c>
      <c r="H39" s="241"/>
      <c r="I39" s="242"/>
      <c r="J39" s="235"/>
      <c r="K39" s="196"/>
      <c r="L39" s="196"/>
      <c r="M39" s="197"/>
    </row>
    <row r="40" spans="1:13" ht="36" x14ac:dyDescent="0.3">
      <c r="A40" s="122" t="s">
        <v>82</v>
      </c>
      <c r="B40" s="123">
        <v>2028.5</v>
      </c>
      <c r="C40" s="123">
        <v>1733.6</v>
      </c>
      <c r="D40" s="123">
        <v>1733.6</v>
      </c>
      <c r="E40" s="243">
        <v>1733.6</v>
      </c>
      <c r="F40" s="244"/>
      <c r="G40" s="245">
        <f>IF(D40&lt;=0,0,(E40*100/D40))</f>
        <v>100</v>
      </c>
      <c r="H40" s="246"/>
      <c r="I40" s="247"/>
      <c r="J40" s="235"/>
      <c r="K40" s="196"/>
      <c r="L40" s="196"/>
      <c r="M40" s="197"/>
    </row>
    <row r="41" spans="1:13" ht="24.75" thickBot="1" x14ac:dyDescent="0.35">
      <c r="A41" s="122" t="s">
        <v>83</v>
      </c>
      <c r="B41" s="124">
        <v>40415.699999999997</v>
      </c>
      <c r="C41" s="124">
        <v>42146.9</v>
      </c>
      <c r="D41" s="124">
        <v>42146.9</v>
      </c>
      <c r="E41" s="243">
        <v>42146.9</v>
      </c>
      <c r="F41" s="244"/>
      <c r="G41" s="245">
        <f t="shared" ref="G41" si="11">IF(D41&lt;=0,0,(E41*100/D41))</f>
        <v>100</v>
      </c>
      <c r="H41" s="246"/>
      <c r="I41" s="247"/>
      <c r="J41" s="235"/>
      <c r="K41" s="196"/>
      <c r="L41" s="196"/>
      <c r="M41" s="197"/>
    </row>
    <row r="42" spans="1:13" ht="15.75" thickBot="1" x14ac:dyDescent="0.35">
      <c r="A42" s="125" t="s">
        <v>73</v>
      </c>
      <c r="B42" s="126">
        <f>SUM(B39:B41)</f>
        <v>428667.4</v>
      </c>
      <c r="C42" s="126">
        <f>SUM(C39:C41)</f>
        <v>430074.9</v>
      </c>
      <c r="D42" s="126">
        <f>SUM(D39:D41)</f>
        <v>430074.9</v>
      </c>
      <c r="E42" s="248">
        <f>SUM(E39:F41)</f>
        <v>409910.4</v>
      </c>
      <c r="F42" s="249"/>
      <c r="G42" s="250">
        <f>IF(D42&lt;=0,0,(E42*100/D42))</f>
        <v>95.311398084380187</v>
      </c>
      <c r="H42" s="251"/>
      <c r="I42" s="252"/>
      <c r="J42" s="236"/>
      <c r="K42" s="221"/>
      <c r="L42" s="221"/>
      <c r="M42" s="222"/>
    </row>
    <row r="43" spans="1:13" x14ac:dyDescent="0.3">
      <c r="E43" s="127"/>
      <c r="F43" s="127"/>
    </row>
    <row r="44" spans="1:13" ht="18" x14ac:dyDescent="0.35">
      <c r="A44" s="128" t="s">
        <v>84</v>
      </c>
      <c r="B44" s="129"/>
      <c r="C44" s="129"/>
      <c r="D44" s="129"/>
      <c r="E44" s="130"/>
      <c r="F44" s="130"/>
      <c r="G44" s="129"/>
      <c r="H44" s="129"/>
      <c r="I44" s="129"/>
      <c r="J44" s="129"/>
      <c r="K44" s="129"/>
      <c r="L44" s="129"/>
      <c r="M44" s="129"/>
    </row>
    <row r="45" spans="1:13" x14ac:dyDescent="0.3">
      <c r="E45" s="127"/>
      <c r="F45" s="127"/>
    </row>
    <row r="46" spans="1:13" x14ac:dyDescent="0.3">
      <c r="D46" s="111"/>
      <c r="F46" s="111"/>
    </row>
    <row r="47" spans="1:13" x14ac:dyDescent="0.3">
      <c r="F47" s="111"/>
    </row>
  </sheetData>
  <mergeCells count="76">
    <mergeCell ref="J37:M42"/>
    <mergeCell ref="E38:F38"/>
    <mergeCell ref="G38:I38"/>
    <mergeCell ref="E39:F39"/>
    <mergeCell ref="G39:I39"/>
    <mergeCell ref="E40:F40"/>
    <mergeCell ref="G40:I40"/>
    <mergeCell ref="E41:F41"/>
    <mergeCell ref="G41:I41"/>
    <mergeCell ref="E42:F42"/>
    <mergeCell ref="G42:I42"/>
    <mergeCell ref="H35:I35"/>
    <mergeCell ref="A37:A38"/>
    <mergeCell ref="D37:D38"/>
    <mergeCell ref="E37:F37"/>
    <mergeCell ref="G37:I37"/>
    <mergeCell ref="G28:G29"/>
    <mergeCell ref="H31:I31"/>
    <mergeCell ref="H32:I32"/>
    <mergeCell ref="H33:I33"/>
    <mergeCell ref="H34:I34"/>
    <mergeCell ref="A28:A29"/>
    <mergeCell ref="C28:C29"/>
    <mergeCell ref="D28:D29"/>
    <mergeCell ref="E28:E29"/>
    <mergeCell ref="F28:F29"/>
    <mergeCell ref="H23:I23"/>
    <mergeCell ref="H24:I24"/>
    <mergeCell ref="H25:I25"/>
    <mergeCell ref="B26:I26"/>
    <mergeCell ref="J26:M36"/>
    <mergeCell ref="D27:G27"/>
    <mergeCell ref="H27:I27"/>
    <mergeCell ref="H28:I28"/>
    <mergeCell ref="H29:I29"/>
    <mergeCell ref="H30:I30"/>
    <mergeCell ref="J15:M25"/>
    <mergeCell ref="H19:I19"/>
    <mergeCell ref="H20:I20"/>
    <mergeCell ref="H21:I21"/>
    <mergeCell ref="H22:I22"/>
    <mergeCell ref="H36:I36"/>
    <mergeCell ref="A17:A18"/>
    <mergeCell ref="C17:C18"/>
    <mergeCell ref="D17:D18"/>
    <mergeCell ref="E17:E18"/>
    <mergeCell ref="G17:G18"/>
    <mergeCell ref="H17:I17"/>
    <mergeCell ref="H18:I18"/>
    <mergeCell ref="H13:I13"/>
    <mergeCell ref="H14:I14"/>
    <mergeCell ref="B15:I15"/>
    <mergeCell ref="D16:G16"/>
    <mergeCell ref="H16:I16"/>
    <mergeCell ref="H12:I12"/>
    <mergeCell ref="D5:G5"/>
    <mergeCell ref="H5:I5"/>
    <mergeCell ref="J5:M14"/>
    <mergeCell ref="A6:A7"/>
    <mergeCell ref="C6:C7"/>
    <mergeCell ref="D6:D7"/>
    <mergeCell ref="E6:E7"/>
    <mergeCell ref="F6:F7"/>
    <mergeCell ref="G6:G7"/>
    <mergeCell ref="H6:I6"/>
    <mergeCell ref="H7:I7"/>
    <mergeCell ref="H8:I8"/>
    <mergeCell ref="H9:I9"/>
    <mergeCell ref="H10:I10"/>
    <mergeCell ref="H11:I11"/>
    <mergeCell ref="A1:M1"/>
    <mergeCell ref="A2:M2"/>
    <mergeCell ref="A3:A4"/>
    <mergeCell ref="B3:I3"/>
    <mergeCell ref="J3:M4"/>
    <mergeCell ref="B4:I4"/>
  </mergeCells>
  <printOptions horizontalCentered="1"/>
  <pageMargins left="0.78740157480314965" right="0" top="0.75000000000000011" bottom="0.75000000000000011" header="0.30000000000000004" footer="0.3000000000000000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6.2.1.a (1)</vt:lpstr>
      <vt:lpstr>Anexo 6.2.1.a (2)</vt:lpstr>
      <vt:lpstr>'Anexo 6.2.1.a (1)'!Área_de_impresión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</dc:title>
  <dc:creator>RMJ</dc:creator>
  <cp:lastModifiedBy>JDGOMEZ</cp:lastModifiedBy>
  <cp:lastPrinted>2016-03-16T19:25:27Z</cp:lastPrinted>
  <dcterms:created xsi:type="dcterms:W3CDTF">2004-08-02T23:22:27Z</dcterms:created>
  <dcterms:modified xsi:type="dcterms:W3CDTF">2023-05-04T18:38:25Z</dcterms:modified>
</cp:coreProperties>
</file>